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9720" windowHeight="7320" tabRatio="911" activeTab="0"/>
  </bookViews>
  <sheets>
    <sheet name="2002 Season" sheetId="1" r:id="rId1"/>
    <sheet name="Summer" sheetId="2" r:id="rId2"/>
    <sheet name="Season" sheetId="3" r:id="rId3"/>
    <sheet name="Season No Discards" sheetId="4" r:id="rId4"/>
    <sheet name="PolllyAnn" sheetId="5" r:id="rId5"/>
    <sheet name="Mem." sheetId="6" r:id="rId6"/>
    <sheet name="Ind." sheetId="7" r:id="rId7"/>
    <sheet name="High-Summer" sheetId="8" r:id="rId8"/>
    <sheet name="Labor" sheetId="9" r:id="rId9"/>
    <sheet name="Columbus" sheetId="10" r:id="rId10"/>
    <sheet name="2002Nationals" sheetId="11" r:id="rId11"/>
    <sheet name="Districts" sheetId="12" r:id="rId12"/>
    <sheet name="RaceWeek" sheetId="13" r:id="rId13"/>
    <sheet name="CS_Table" sheetId="14" r:id="rId14"/>
    <sheet name="Rules" sheetId="15" r:id="rId15"/>
    <sheet name="Notes" sheetId="16" r:id="rId16"/>
  </sheets>
  <definedNames>
    <definedName name="cs_table">'CS_Table'!#REF!</definedName>
    <definedName name="csg_table">'CS_Table'!$B$28:$U$47</definedName>
    <definedName name="LISYRA_table">'CS_Table'!$B$54:$U$73</definedName>
  </definedNames>
  <calcPr fullCalcOnLoad="1"/>
</workbook>
</file>

<file path=xl/sharedStrings.xml><?xml version="1.0" encoding="utf-8"?>
<sst xmlns="http://schemas.openxmlformats.org/spreadsheetml/2006/main" count="802" uniqueCount="253">
  <si>
    <t>Shields Fleet 1 2002 L.I.S. YRA Race Results</t>
  </si>
  <si>
    <t>Course:</t>
  </si>
  <si>
    <t>L2</t>
  </si>
  <si>
    <t>L4</t>
  </si>
  <si>
    <t>1M</t>
  </si>
  <si>
    <t>1.2M</t>
  </si>
  <si>
    <t>2M</t>
  </si>
  <si>
    <t>Wind Direction:</t>
  </si>
  <si>
    <t>Wind Strength:</t>
  </si>
  <si>
    <t>4-6</t>
  </si>
  <si>
    <t>3-5</t>
  </si>
  <si>
    <t>3-12</t>
  </si>
  <si>
    <t>20-30</t>
  </si>
  <si>
    <t>5-10</t>
  </si>
  <si>
    <t>Starters:</t>
  </si>
  <si>
    <t>Starts</t>
  </si>
  <si>
    <t>Discards</t>
  </si>
  <si>
    <t>C-S Score</t>
  </si>
  <si>
    <t>117 Fran and Bob Monro</t>
  </si>
  <si>
    <t xml:space="preserve"> 25 Fred Werblow</t>
  </si>
  <si>
    <t>221 Mike Carr</t>
  </si>
  <si>
    <t>106 H.L. DeVore</t>
  </si>
  <si>
    <t xml:space="preserve"> 70 Roland Shulz</t>
  </si>
  <si>
    <t>142 Bill Gerety</t>
  </si>
  <si>
    <t>182 Skip McGuire</t>
  </si>
  <si>
    <t>Number of starts to "qualify":</t>
  </si>
  <si>
    <t>** On June 15 the race was abandoned due to a race committee error.</t>
  </si>
  <si>
    <t xml:space="preserve"> </t>
  </si>
  <si>
    <r>
      <t>Fleet 1 Season Scoring</t>
    </r>
    <r>
      <rPr>
        <b/>
        <sz val="12"/>
        <rFont val="Arial"/>
        <family val="0"/>
      </rPr>
      <t xml:space="preserve"> </t>
    </r>
  </si>
  <si>
    <t>A boat must participate in 50% of races for her score to be considered for the Season Championship.</t>
  </si>
  <si>
    <t>A boat will be allowed to discard one off her starts for every ?? races sailed to the maximum of 3.</t>
  </si>
  <si>
    <t>Any boat that crosses the starting line then withdraws is scored one point worse than the number of starters.</t>
  </si>
  <si>
    <t>Scores will be tabulated by the Fleet Scorer and posted to the website shortly after each regatta.</t>
  </si>
  <si>
    <r>
      <t>Cox-Sprague Scoring System</t>
    </r>
    <r>
      <rPr>
        <b/>
        <u val="single"/>
        <sz val="10"/>
        <rFont val="Arial"/>
        <family val="2"/>
      </rPr>
      <t xml:space="preserve"> </t>
    </r>
  </si>
  <si>
    <t>Cox-Sprague scoring system recommended by Y.R.A. of L.I.S, modified as described below will be used.</t>
  </si>
  <si>
    <t xml:space="preserve">In each race the number of starters will determine the column to be used in the table below, and each boat will be credited </t>
  </si>
  <si>
    <t>with the number of points indicated for her finishing place. A boat's series score shall be her "Percentage of Perfection" calculated by dividing</t>
  </si>
  <si>
    <t>her total points scored by the total points she would have had, had she won every race in which she started. A boat which does not finish</t>
  </si>
  <si>
    <t xml:space="preserve"> or is disqualified in a race shall receive a score for the place one greater than the number of starters in that race using the next </t>
  </si>
  <si>
    <t>column in the table to determine the number of points.</t>
  </si>
  <si>
    <t>20 or more</t>
  </si>
  <si>
    <t>*</t>
  </si>
  <si>
    <t>For finishing place n &gt; 20 the points are awarded as follows:</t>
  </si>
  <si>
    <t xml:space="preserve">n_points = 59 - 2*log(n-19) </t>
  </si>
  <si>
    <t>This program computes a series score for a yacht participating in a series</t>
  </si>
  <si>
    <t xml:space="preserve"> of n races with m discards using the modified Cox-Sprague Scoring System.</t>
  </si>
  <si>
    <t xml:space="preserve"> Proprietary Notice:</t>
  </si>
  <si>
    <t xml:space="preserve"> This software was developed by Witold Gesing.</t>
  </si>
  <si>
    <t xml:space="preserve"> File was simplified and minor bugs fixed by John Coffey 2/25/01</t>
  </si>
  <si>
    <t xml:space="preserve"> This software may be copied and re-distributed freely.</t>
  </si>
  <si>
    <t xml:space="preserve"> To protect the innocent, please clearly identify and document any changes,</t>
  </si>
  <si>
    <t xml:space="preserve"> improvements, modifications or additions.</t>
  </si>
  <si>
    <t>John Coffey's comments:</t>
  </si>
  <si>
    <t>I modified the file from Dr. Gesing for use by Fleet 6. I simplified it so</t>
  </si>
  <si>
    <t>that it can be understood more quickly by the fleet (the original version is</t>
  </si>
  <si>
    <t>excellent, but I think it's best to use the simpler version for general</t>
  </si>
  <si>
    <t>consumption).</t>
  </si>
  <si>
    <t>Knowing how well it will be tested before use, I tried a few combinations</t>
  </si>
  <si>
    <t>and found a minor bug. If a boat had six equal scores, the code would fail.</t>
  </si>
  <si>
    <t>I fixed the problem and documented it. The final version is attached.</t>
  </si>
  <si>
    <t>The Fleet 6 Bridge is reviewing this version before posting it to the</t>
  </si>
  <si>
    <t>website. If you or Dr. Gesing find a problem, please let me know.</t>
  </si>
  <si>
    <t>Again, please pass on our sincere thanks do Dr. Gesing for his work.</t>
  </si>
  <si>
    <t>John Coffey</t>
  </si>
  <si>
    <t>Explanation of modifications to the LISYRA C-S table:</t>
  </si>
  <si>
    <t>The (uncorrected) LISYRA C-S scoring table assigns 40% score to a boat finishing</t>
  </si>
  <si>
    <t xml:space="preserve">second in a two boat race. This is a much worse score than any other </t>
  </si>
  <si>
    <t>in the LISYRA C-S table (for example a boat finishing 20th in a 20 boat race</t>
  </si>
  <si>
    <t>receives a  score of 59%). As the result of this,</t>
  </si>
  <si>
    <t>the LISYRA C-S scoring system may result in incorrect ranking of boats if there</t>
  </si>
  <si>
    <t>are one or more races in which there are only 2 starters. Here are some</t>
  </si>
  <si>
    <t>Only a single change of the number of points assigned for finishing second</t>
  </si>
  <si>
    <t>in a race with two starters from 4 points to 7 points is required to correct</t>
  </si>
  <si>
    <t>98% of problems with the LISYRA C-S system for races with 20 starters or less.</t>
  </si>
  <si>
    <t>Other corrections, which I submitted for consideration to LISYRA apply to</t>
  </si>
  <si>
    <t>races with more than 20 boats, discards and the way DNF and DSQ points are</t>
  </si>
  <si>
    <t>applied, do not affect our fleet scoring most of the time.</t>
  </si>
  <si>
    <t>Here are some examples of what can go wrong when the uncorrected LISYRA table is used:</t>
  </si>
  <si>
    <t xml:space="preserve">Example 1: </t>
  </si>
  <si>
    <t>Using LISYRA Cox-Sprague Scoring System</t>
  </si>
  <si>
    <t>Using Modified Cox-Sprague Scoring System</t>
  </si>
  <si>
    <t>LIS YRA</t>
  </si>
  <si>
    <t>CSG</t>
  </si>
  <si>
    <t>Boat A</t>
  </si>
  <si>
    <t>Boat B</t>
  </si>
  <si>
    <t>Boat C</t>
  </si>
  <si>
    <t>Boat D</t>
  </si>
  <si>
    <t>In this example boat B which finishes second in 3 races with 2 starters</t>
  </si>
  <si>
    <t>receives Cox-Sprague "percentage-of-perfection" score of 40%, well behind</t>
  </si>
  <si>
    <t>boats C and D which finish second and third respectively in three races with</t>
  </si>
  <si>
    <t>3 starters.  If the 4 points assigned for the second place in a two boat</t>
  </si>
  <si>
    <t>race is changed to 7, Boat B's score would be 70% and the other scores would</t>
  </si>
  <si>
    <t>be unchanged. This would place Boat B behind Boat C which finished second in</t>
  </si>
  <si>
    <t>races with three starters and slightly ahead of Boat D which finished last</t>
  </si>
  <si>
    <t>in these races.</t>
  </si>
  <si>
    <t>Example 2:</t>
  </si>
  <si>
    <t>LISYRA</t>
  </si>
  <si>
    <t>In this example Boat B manages to sail in one more race and finishes true to</t>
  </si>
  <si>
    <t>form second, beating boats C and D in the process. We now have a situation</t>
  </si>
  <si>
    <t>in which Boat B with four  second place finishes is ranked behind not only</t>
  </si>
  <si>
    <t>Boat C which has 3,2 and 2 but also behind the hapless boat D which always</t>
  </si>
  <si>
    <t>finishes last. With the suggested correction boat B's score changes to 79.5%</t>
  </si>
  <si>
    <t>and as before the other scores are not affected, resulting in a more</t>
  </si>
  <si>
    <t>intuitive ranking {A,B,C,D}, with B and C virtually tied for second.</t>
  </si>
  <si>
    <t>Example 3.</t>
  </si>
  <si>
    <t>This example is added to illustrate how ties are broken</t>
  </si>
  <si>
    <t xml:space="preserve">between boats with identical results. </t>
  </si>
  <si>
    <t>Here A and B have</t>
  </si>
  <si>
    <t>Here A and B have identical finishing records of  three firsts and two seconds and under</t>
  </si>
  <si>
    <t>both systems B is ahead, as she should be, by winning races with more</t>
  </si>
  <si>
    <t xml:space="preserve">starters. </t>
  </si>
  <si>
    <t>9-Jun</t>
  </si>
  <si>
    <t>1.5M</t>
  </si>
  <si>
    <t>6-10</t>
  </si>
  <si>
    <t>8-12</t>
  </si>
  <si>
    <t>*** On June 30 the races were posponed on shore by the AYC race committee and never started.</t>
  </si>
  <si>
    <t>5-12</t>
  </si>
  <si>
    <t>W3</t>
  </si>
  <si>
    <t xml:space="preserve"> 54 Ed Yocum</t>
  </si>
  <si>
    <t>!M</t>
  </si>
  <si>
    <t>1-5</t>
  </si>
  <si>
    <t>5-8</t>
  </si>
  <si>
    <t xml:space="preserve"> 38 J.P. Jabart/ Alain Concher</t>
  </si>
  <si>
    <t>3-8</t>
  </si>
  <si>
    <t>Low Point Score</t>
  </si>
  <si>
    <t>Low Point Score with Discard</t>
  </si>
  <si>
    <t>Polly Ann Trophy:</t>
  </si>
  <si>
    <t>A</t>
  </si>
  <si>
    <t>B</t>
  </si>
  <si>
    <t>C</t>
  </si>
  <si>
    <t>D</t>
  </si>
  <si>
    <t>E</t>
  </si>
  <si>
    <t>Larchmont Race Week</t>
  </si>
  <si>
    <t>American Independence Day regatta</t>
  </si>
  <si>
    <t>Larchmont Memorial Day Regatta</t>
  </si>
  <si>
    <t>Larchmont Columbus Day Regatta</t>
  </si>
  <si>
    <t>Larchmont Labor Day Regatta</t>
  </si>
  <si>
    <t>DNC</t>
  </si>
  <si>
    <t xml:space="preserve"> 61 Reg Wilcocks</t>
  </si>
  <si>
    <t>2-8</t>
  </si>
  <si>
    <t>Independence Day Regatta: American Yacht Club, July 6-7, 2002</t>
  </si>
  <si>
    <t>Western Long Island Sound District Championships - July 20-21, 2002 - LYC</t>
  </si>
  <si>
    <t>Held in conjunction with the first weekend of the Larchmont Race Week.</t>
  </si>
  <si>
    <t>Proposed Shields Fleet 1 Scoring for 2002:</t>
  </si>
  <si>
    <t xml:space="preserve"> YRA Season</t>
  </si>
  <si>
    <t>Qualification:</t>
  </si>
  <si>
    <t>50% of starts on YRA schedule</t>
  </si>
  <si>
    <t>Throw Outs:</t>
  </si>
  <si>
    <t>1 after 10 starts; 2 after 20 starts, 3 after 30 starts</t>
  </si>
  <si>
    <t>Scoring:</t>
  </si>
  <si>
    <t>Cox/Sprague</t>
  </si>
  <si>
    <t>Prizes:</t>
  </si>
  <si>
    <t>Fleet 1  Season</t>
  </si>
  <si>
    <t>40% of starts on YRA schedule</t>
  </si>
  <si>
    <t>1 after 10 starts; 2 after 20 starts, 3 after 30</t>
  </si>
  <si>
    <t xml:space="preserve">Spring Series </t>
  </si>
  <si>
    <t>50% of starts on YRA schedule prior to LYC Race Week</t>
  </si>
  <si>
    <t>1 after 10 starts; 2 after 20 starts</t>
  </si>
  <si>
    <t>Summer Series (All starts after Larchmont Race Week)</t>
  </si>
  <si>
    <t>50% of starts on YRA schedule after LYC Race Week</t>
  </si>
  <si>
    <t>Polly Ann Series</t>
  </si>
  <si>
    <t>Qualification:  The series consists of the Larchmont Memorial Day Regatta, The American Independence Day Regatta, LYC Race Week, The Larchmont Labor Day Regatta, and the Larchmont Columbus Weekend Regatta.  Participation in at least three of the series is required.</t>
  </si>
  <si>
    <t>Throw outs:</t>
  </si>
  <si>
    <t>none</t>
  </si>
  <si>
    <t>Cox/Sprague using series results</t>
  </si>
  <si>
    <t>Other Prizes</t>
  </si>
  <si>
    <t>Van Buren Memorial Trophy</t>
  </si>
  <si>
    <t>Hoke Simpson Memorial Trophy</t>
  </si>
  <si>
    <t>Most Improved</t>
  </si>
  <si>
    <t>ARB</t>
  </si>
  <si>
    <t>DSQ</t>
  </si>
  <si>
    <t>2-5</t>
  </si>
  <si>
    <t>Larchmont 104'th Race Week - July 20-21 and 27-28 2002</t>
  </si>
  <si>
    <t>Shields Fleet 1 2002 L.I.S. YRA Summer Series Race Results</t>
  </si>
  <si>
    <t>As of August 11, 2002</t>
  </si>
  <si>
    <t>American High-Summer Regatta, American Yacht Club, August 10-11,2002</t>
  </si>
  <si>
    <t>Official</t>
  </si>
  <si>
    <t>Official Results</t>
  </si>
  <si>
    <t>The Summer Series consists of all YRA races after the Larchmont Race week up to,</t>
  </si>
  <si>
    <t>and including, the Larchmont Columbus Day Regatta.</t>
  </si>
  <si>
    <t xml:space="preserve">  </t>
  </si>
  <si>
    <t>Official results</t>
  </si>
  <si>
    <t>* On June 9 all boats in all fleets did not round the first weather mark. These results are now official.</t>
  </si>
  <si>
    <t>One race credit was granted to #25, 38, 70, 106, 117, 142 and 221 for assistance with the Shields YRA races on August 25.</t>
  </si>
  <si>
    <t>Miles:</t>
  </si>
  <si>
    <t>18-25</t>
  </si>
  <si>
    <t>* On June 9 all boats in all fleets did not round the first weather mark. The results are now official.</t>
  </si>
  <si>
    <t>`8-25</t>
  </si>
  <si>
    <t>Labor Day Regatta, Larchmont Yacht Club, August 31- Sept. 1, 2002</t>
  </si>
  <si>
    <t>As of September 1, 2002</t>
  </si>
  <si>
    <t>?</t>
  </si>
  <si>
    <t>Seawanhaka Corinthian Yacht Club</t>
  </si>
  <si>
    <t>Shields National Championship</t>
  </si>
  <si>
    <t>September 11-14, 2002</t>
  </si>
  <si>
    <t>Final Results</t>
  </si>
  <si>
    <t>Pl</t>
  </si>
  <si>
    <t>S#</t>
  </si>
  <si>
    <t>Skipper</t>
  </si>
  <si>
    <t>Boat Name</t>
  </si>
  <si>
    <t>Tot</t>
  </si>
  <si>
    <t>John Burnham &amp; Reed Baer</t>
  </si>
  <si>
    <t>Grace</t>
  </si>
  <si>
    <t>Bill Berry</t>
  </si>
  <si>
    <t>Syrinx</t>
  </si>
  <si>
    <t>Chas Shoemaker &amp; Coles Mallory</t>
  </si>
  <si>
    <t>Hawk</t>
  </si>
  <si>
    <t>Reg Willcocks</t>
  </si>
  <si>
    <t>Whistler</t>
  </si>
  <si>
    <t>HL DeVore</t>
  </si>
  <si>
    <t>Lady</t>
  </si>
  <si>
    <t>Mike Carr</t>
  </si>
  <si>
    <t>Cornelia</t>
  </si>
  <si>
    <t>Al Constants &amp; George Petrides</t>
  </si>
  <si>
    <t>Aeolus</t>
  </si>
  <si>
    <t>Peter Gerard</t>
  </si>
  <si>
    <t>LLLama</t>
  </si>
  <si>
    <t>Tom Glassie</t>
  </si>
  <si>
    <t>Symphony</t>
  </si>
  <si>
    <t>Skip McGuire</t>
  </si>
  <si>
    <t>Lure</t>
  </si>
  <si>
    <t>Charles Wagner</t>
  </si>
  <si>
    <t>Speculator</t>
  </si>
  <si>
    <t>Dan Goodwin</t>
  </si>
  <si>
    <t>The Grinch</t>
  </si>
  <si>
    <t>Wayne Jervis</t>
  </si>
  <si>
    <t>Mike Schwartz</t>
  </si>
  <si>
    <t>Raven</t>
  </si>
  <si>
    <t>Roland Schulz</t>
  </si>
  <si>
    <t>Coquetta</t>
  </si>
  <si>
    <t>Frederick Werblow</t>
  </si>
  <si>
    <t>Checkmate</t>
  </si>
  <si>
    <t>Charles Finelli</t>
  </si>
  <si>
    <t>Teaser</t>
  </si>
  <si>
    <t>William Denslow</t>
  </si>
  <si>
    <t>Avatar</t>
  </si>
  <si>
    <t>Robert Radway</t>
  </si>
  <si>
    <t>In Time</t>
  </si>
  <si>
    <t>Tom Kennedy</t>
  </si>
  <si>
    <t>John Chamberlain</t>
  </si>
  <si>
    <t>Toots</t>
  </si>
  <si>
    <t>Scott Foberg &amp; Mike Blanchard</t>
  </si>
  <si>
    <t>Patience</t>
  </si>
  <si>
    <t>Corey Lawrence</t>
  </si>
  <si>
    <t>Livre</t>
  </si>
  <si>
    <t>(DNF)</t>
  </si>
  <si>
    <t>(DNS)</t>
  </si>
  <si>
    <t>DNS</t>
  </si>
  <si>
    <t>(RAF)</t>
  </si>
  <si>
    <t>As of October 13, 2002</t>
  </si>
  <si>
    <t>0-5</t>
  </si>
  <si>
    <t xml:space="preserve">Columbus Day Regatta, Larchmont Yacht Club, </t>
  </si>
  <si>
    <t>October 12-13, 2002</t>
  </si>
  <si>
    <t>Memorial Day Regatta: Larchmont Yacht Club, May 25-26, 2002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</si>
</sst>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_(* #,##0.0_);_(* \(#,##0.0\);_(* &quot;-&quot;??_);_(@_)"/>
    <numFmt numFmtId="170" formatCode="_(* #,##0_);_(* \(#,##0\);_(* &quot;-&quot;??_);_(@_)"/>
    <numFmt numFmtId="171" formatCode="_(* #,##0.000_);_(* \(#,##0.00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m/d"/>
    <numFmt numFmtId="179" formatCode="000"/>
    <numFmt numFmtId="180" formatCode="_(* #,##0.0_);_(* \(#,##0.0\);_(* &quot;-&quot;?_);_(@_)"/>
    <numFmt numFmtId="181" formatCode="0_);\(0\)"/>
  </numFmts>
  <fonts count="51">
    <font>
      <sz val="10"/>
      <name val="Arial"/>
      <family val="0"/>
    </font>
    <font>
      <b/>
      <sz val="10"/>
      <name val="Arial"/>
      <family val="2"/>
    </font>
    <font>
      <b/>
      <sz val="12"/>
      <name val="Arial"/>
      <family val="2"/>
    </font>
    <font>
      <sz val="10"/>
      <color indexed="12"/>
      <name val="Arial"/>
      <family val="2"/>
    </font>
    <font>
      <b/>
      <u val="single"/>
      <sz val="12"/>
      <color indexed="18"/>
      <name val="Arial"/>
      <family val="0"/>
    </font>
    <font>
      <b/>
      <u val="single"/>
      <sz val="10"/>
      <color indexed="18"/>
      <name val="Arial"/>
      <family val="2"/>
    </font>
    <font>
      <b/>
      <u val="single"/>
      <sz val="10"/>
      <name val="Arial"/>
      <family val="2"/>
    </font>
    <font>
      <sz val="10"/>
      <name val="Arial Unicode MS"/>
      <family val="2"/>
    </font>
    <font>
      <sz val="8"/>
      <name val="Arial"/>
      <family val="2"/>
    </font>
    <font>
      <sz val="10"/>
      <color indexed="9"/>
      <name val="Arial"/>
      <family val="2"/>
    </font>
    <font>
      <b/>
      <sz val="10"/>
      <name val="Arial Unicode MS"/>
      <family val="2"/>
    </font>
    <font>
      <u val="single"/>
      <sz val="10"/>
      <color indexed="12"/>
      <name val="Arial"/>
      <family val="0"/>
    </font>
    <font>
      <u val="single"/>
      <sz val="10"/>
      <color indexed="36"/>
      <name val="Arial"/>
      <family val="0"/>
    </font>
    <font>
      <u val="single"/>
      <sz val="8"/>
      <color indexed="12"/>
      <name val="Arial"/>
      <family val="2"/>
    </font>
    <font>
      <sz val="8"/>
      <name val="Times New Roman"/>
      <family val="1"/>
    </font>
    <font>
      <sz val="8"/>
      <color indexed="12"/>
      <name val="Arial"/>
      <family val="2"/>
    </font>
    <font>
      <b/>
      <sz val="12"/>
      <name val="Times New Roman"/>
      <family val="1"/>
    </font>
    <font>
      <sz val="12"/>
      <name val="Times New Roman"/>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ck"/>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medium"/>
    </border>
    <border>
      <left style="hair"/>
      <right style="hair"/>
      <top>
        <color indexed="63"/>
      </top>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style="medium"/>
      <right style="thin"/>
      <top style="thin"/>
      <bottom style="thin"/>
    </border>
    <border>
      <left style="thin"/>
      <right style="thin"/>
      <top style="thin"/>
      <bottom style="medium"/>
    </border>
    <border>
      <left style="medium"/>
      <right style="thin"/>
      <top style="thin"/>
      <bottom style="medium"/>
    </border>
    <border>
      <left>
        <color indexed="63"/>
      </left>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medium"/>
      <bottom style="thin"/>
    </border>
    <border>
      <left>
        <color indexed="63"/>
      </left>
      <right style="thin"/>
      <top style="thin"/>
      <bottom style="thin"/>
    </border>
    <border>
      <left style="thin"/>
      <right style="medium"/>
      <top style="thin"/>
      <bottom>
        <color indexed="63"/>
      </bottom>
    </border>
    <border>
      <left>
        <color indexed="63"/>
      </left>
      <right style="thin"/>
      <top style="medium"/>
      <bottom>
        <color indexed="63"/>
      </bottom>
    </border>
    <border>
      <left style="thin"/>
      <right style="medium"/>
      <top style="medium"/>
      <bottom>
        <color indexed="63"/>
      </botto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color indexed="63"/>
      </left>
      <right style="thin"/>
      <top style="thin"/>
      <bottom>
        <color indexed="63"/>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color indexed="63"/>
      </right>
      <top style="medium"/>
      <bottom style="medium"/>
    </border>
    <border>
      <left style="hair"/>
      <right>
        <color indexed="63"/>
      </right>
      <top style="medium"/>
      <bottom style="thin"/>
    </border>
    <border>
      <left style="hair"/>
      <right>
        <color indexed="63"/>
      </right>
      <top style="thin"/>
      <bottom style="thin"/>
    </border>
    <border>
      <left>
        <color indexed="63"/>
      </left>
      <right style="hair"/>
      <top style="medium"/>
      <bottom style="thin"/>
    </border>
    <border>
      <left>
        <color indexed="63"/>
      </left>
      <right style="hair"/>
      <top style="thin"/>
      <bottom style="thin"/>
    </border>
    <border>
      <left>
        <color indexed="63"/>
      </left>
      <right style="hair"/>
      <top style="thin"/>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medium"/>
      <right style="hair"/>
      <top style="medium"/>
      <bottom style="medium"/>
    </border>
    <border>
      <left style="hair"/>
      <right>
        <color indexed="63"/>
      </right>
      <top style="thin"/>
      <bottom style="medium"/>
    </border>
    <border>
      <left>
        <color indexed="63"/>
      </left>
      <right style="medium"/>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medium"/>
      <top style="medium"/>
      <bottom style="thin"/>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61">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horizontal="center"/>
    </xf>
    <xf numFmtId="0" fontId="0" fillId="0" borderId="0" xfId="0" applyAlignment="1">
      <alignment horizontal="right"/>
    </xf>
    <xf numFmtId="170" fontId="0" fillId="0" borderId="0" xfId="42" applyNumberFormat="1" applyFont="1" applyAlignment="1">
      <alignment/>
    </xf>
    <xf numFmtId="170" fontId="0" fillId="0" borderId="0" xfId="42" applyNumberFormat="1" applyFont="1" applyAlignment="1">
      <alignment horizontal="center"/>
    </xf>
    <xf numFmtId="0" fontId="2" fillId="0" borderId="0" xfId="0" applyFont="1" applyAlignment="1">
      <alignment/>
    </xf>
    <xf numFmtId="0" fontId="0" fillId="0" borderId="0" xfId="0" applyBorder="1" applyAlignment="1">
      <alignment horizontal="center"/>
    </xf>
    <xf numFmtId="170" fontId="0" fillId="0" borderId="0" xfId="42" applyNumberFormat="1" applyFont="1" applyBorder="1" applyAlignment="1">
      <alignment horizontal="center"/>
    </xf>
    <xf numFmtId="170" fontId="3" fillId="0" borderId="0" xfId="42" applyNumberFormat="1" applyFont="1" applyAlignment="1">
      <alignment/>
    </xf>
    <xf numFmtId="0" fontId="4" fillId="0" borderId="0" xfId="0" applyFont="1" applyAlignment="1">
      <alignment/>
    </xf>
    <xf numFmtId="0" fontId="0" fillId="0" borderId="0" xfId="0" applyAlignment="1">
      <alignment horizontal="left"/>
    </xf>
    <xf numFmtId="0" fontId="0" fillId="0" borderId="0" xfId="0" applyFont="1" applyAlignment="1">
      <alignment horizontal="left"/>
    </xf>
    <xf numFmtId="0" fontId="5" fillId="0" borderId="0" xfId="0" applyFont="1" applyAlignment="1">
      <alignment horizontal="left"/>
    </xf>
    <xf numFmtId="0" fontId="7" fillId="0" borderId="0" xfId="0" applyFont="1" applyAlignment="1">
      <alignment/>
    </xf>
    <xf numFmtId="171" fontId="0" fillId="0" borderId="10" xfId="42" applyNumberFormat="1" applyFont="1" applyBorder="1" applyAlignment="1" quotePrefix="1">
      <alignment/>
    </xf>
    <xf numFmtId="171" fontId="0" fillId="0" borderId="11" xfId="42" applyNumberFormat="1" applyFont="1" applyBorder="1" applyAlignment="1" quotePrefix="1">
      <alignment/>
    </xf>
    <xf numFmtId="170" fontId="0" fillId="0" borderId="12" xfId="42" applyNumberFormat="1"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0" fillId="35" borderId="15" xfId="0" applyFill="1" applyBorder="1" applyAlignment="1">
      <alignment horizontal="center" wrapText="1"/>
    </xf>
    <xf numFmtId="170" fontId="0" fillId="35" borderId="16" xfId="42" applyNumberFormat="1" applyFont="1" applyFill="1" applyBorder="1" applyAlignment="1">
      <alignment horizontal="center" wrapText="1"/>
    </xf>
    <xf numFmtId="0" fontId="0" fillId="0" borderId="12" xfId="0" applyBorder="1" applyAlignment="1">
      <alignment horizontal="center"/>
    </xf>
    <xf numFmtId="0" fontId="0" fillId="0" borderId="17" xfId="0" applyBorder="1" applyAlignment="1">
      <alignment/>
    </xf>
    <xf numFmtId="0" fontId="0" fillId="36" borderId="0" xfId="0" applyFill="1" applyAlignment="1">
      <alignment/>
    </xf>
    <xf numFmtId="0" fontId="7" fillId="36" borderId="0" xfId="0" applyFont="1" applyFill="1" applyAlignment="1">
      <alignment/>
    </xf>
    <xf numFmtId="1" fontId="0" fillId="0" borderId="0" xfId="42" applyNumberFormat="1" applyFont="1" applyBorder="1" applyAlignment="1" quotePrefix="1">
      <alignment horizontal="center"/>
    </xf>
    <xf numFmtId="1" fontId="0" fillId="0" borderId="18" xfId="42" applyNumberFormat="1" applyFont="1" applyBorder="1" applyAlignment="1" quotePrefix="1">
      <alignment horizontal="center"/>
    </xf>
    <xf numFmtId="171" fontId="0" fillId="0" borderId="19" xfId="42" applyNumberFormat="1" applyFont="1" applyBorder="1" applyAlignment="1" quotePrefix="1">
      <alignment/>
    </xf>
    <xf numFmtId="1" fontId="0" fillId="0" borderId="17" xfId="42" applyNumberFormat="1" applyFont="1" applyBorder="1" applyAlignment="1">
      <alignment horizontal="center"/>
    </xf>
    <xf numFmtId="1" fontId="0" fillId="0" borderId="20" xfId="42" applyNumberFormat="1" applyFont="1" applyBorder="1" applyAlignment="1">
      <alignment horizontal="center"/>
    </xf>
    <xf numFmtId="0" fontId="2" fillId="0" borderId="0" xfId="0" applyFont="1" applyBorder="1" applyAlignment="1">
      <alignment/>
    </xf>
    <xf numFmtId="0" fontId="0" fillId="0" borderId="21" xfId="0" applyBorder="1" applyAlignment="1">
      <alignment/>
    </xf>
    <xf numFmtId="16" fontId="0" fillId="35" borderId="22" xfId="0" applyNumberFormat="1" applyFill="1" applyBorder="1" applyAlignment="1">
      <alignment textRotation="90"/>
    </xf>
    <xf numFmtId="0" fontId="8" fillId="0" borderId="0" xfId="0" applyFont="1" applyAlignment="1">
      <alignment/>
    </xf>
    <xf numFmtId="0" fontId="2" fillId="36" borderId="0" xfId="0" applyFont="1" applyFill="1" applyAlignment="1">
      <alignment/>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179" fontId="8" fillId="0" borderId="26" xfId="0" applyNumberFormat="1" applyFont="1" applyBorder="1" applyAlignment="1">
      <alignment horizontal="center"/>
    </xf>
    <xf numFmtId="16" fontId="8" fillId="0" borderId="25" xfId="0" applyNumberFormat="1" applyFont="1" applyBorder="1" applyAlignment="1" quotePrefix="1">
      <alignment horizontal="center"/>
    </xf>
    <xf numFmtId="0" fontId="8" fillId="0" borderId="26" xfId="0" applyFont="1" applyBorder="1" applyAlignment="1" quotePrefix="1">
      <alignment horizontal="center"/>
    </xf>
    <xf numFmtId="16" fontId="8" fillId="0" borderId="26" xfId="0" applyNumberFormat="1" applyFont="1" applyBorder="1" applyAlignment="1" quotePrefix="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0" xfId="0" applyBorder="1" applyAlignment="1">
      <alignment horizontal="right"/>
    </xf>
    <xf numFmtId="0" fontId="0" fillId="0" borderId="18" xfId="0" applyBorder="1" applyAlignment="1">
      <alignment horizontal="center"/>
    </xf>
    <xf numFmtId="170" fontId="0" fillId="0" borderId="18" xfId="42" applyNumberFormat="1" applyFont="1" applyBorder="1" applyAlignment="1">
      <alignment horizontal="center"/>
    </xf>
    <xf numFmtId="16" fontId="0" fillId="35" borderId="29" xfId="0" applyNumberFormat="1" applyFont="1" applyFill="1" applyBorder="1" applyAlignment="1">
      <alignment textRotation="90"/>
    </xf>
    <xf numFmtId="16" fontId="0" fillId="35" borderId="30" xfId="0" applyNumberFormat="1" applyFont="1" applyFill="1" applyBorder="1" applyAlignment="1">
      <alignment textRotation="90"/>
    </xf>
    <xf numFmtId="0" fontId="1" fillId="36" borderId="0" xfId="0" applyFont="1" applyFill="1" applyAlignment="1">
      <alignment/>
    </xf>
    <xf numFmtId="16" fontId="0" fillId="35" borderId="31" xfId="0" applyNumberFormat="1" applyFont="1" applyFill="1" applyBorder="1" applyAlignment="1">
      <alignment textRotation="90"/>
    </xf>
    <xf numFmtId="0" fontId="0" fillId="0" borderId="32" xfId="0" applyBorder="1" applyAlignment="1">
      <alignment horizontal="right"/>
    </xf>
    <xf numFmtId="0" fontId="0" fillId="0" borderId="22" xfId="0" applyBorder="1" applyAlignment="1">
      <alignment horizontal="center"/>
    </xf>
    <xf numFmtId="170" fontId="0" fillId="0" borderId="22" xfId="42" applyNumberFormat="1" applyFont="1" applyBorder="1" applyAlignment="1">
      <alignment horizontal="center"/>
    </xf>
    <xf numFmtId="170" fontId="0" fillId="0" borderId="33" xfId="42" applyNumberFormat="1" applyFont="1" applyBorder="1" applyAlignment="1">
      <alignment horizontal="right"/>
    </xf>
    <xf numFmtId="0" fontId="0" fillId="0" borderId="29" xfId="0" applyFont="1" applyBorder="1" applyAlignment="1">
      <alignment horizontal="center"/>
    </xf>
    <xf numFmtId="0" fontId="0" fillId="0" borderId="33" xfId="0" applyFont="1" applyBorder="1" applyAlignment="1">
      <alignment horizontal="center"/>
    </xf>
    <xf numFmtId="1" fontId="0" fillId="0" borderId="21" xfId="42" applyNumberFormat="1" applyFont="1" applyBorder="1" applyAlignment="1">
      <alignment horizontal="center"/>
    </xf>
    <xf numFmtId="1" fontId="0" fillId="0" borderId="12" xfId="42" applyNumberFormat="1" applyFont="1" applyBorder="1" applyAlignment="1" quotePrefix="1">
      <alignment horizontal="center"/>
    </xf>
    <xf numFmtId="0" fontId="9" fillId="36" borderId="0" xfId="0" applyFont="1" applyFill="1" applyAlignment="1">
      <alignment/>
    </xf>
    <xf numFmtId="0" fontId="9" fillId="36" borderId="0" xfId="0" applyFont="1" applyFill="1" applyAlignment="1">
      <alignment horizontal="right"/>
    </xf>
    <xf numFmtId="0" fontId="9" fillId="36" borderId="0" xfId="0" applyFont="1" applyFill="1" applyAlignment="1">
      <alignment horizontal="center"/>
    </xf>
    <xf numFmtId="0" fontId="10" fillId="36" borderId="0" xfId="0" applyFont="1" applyFill="1" applyAlignment="1">
      <alignment/>
    </xf>
    <xf numFmtId="0" fontId="0" fillId="0" borderId="15" xfId="0" applyBorder="1" applyAlignment="1">
      <alignment horizontal="right"/>
    </xf>
    <xf numFmtId="0" fontId="0" fillId="36" borderId="0" xfId="0" applyFill="1" applyAlignment="1">
      <alignment horizontal="center"/>
    </xf>
    <xf numFmtId="0" fontId="0" fillId="36" borderId="0" xfId="0" applyFont="1" applyFill="1" applyAlignment="1">
      <alignment horizontal="center"/>
    </xf>
    <xf numFmtId="0" fontId="0" fillId="36" borderId="0" xfId="0" applyFont="1" applyFill="1" applyAlignment="1">
      <alignment/>
    </xf>
    <xf numFmtId="0" fontId="3" fillId="0" borderId="34"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42" xfId="0" applyFont="1" applyBorder="1" applyAlignment="1" applyProtection="1">
      <alignment horizontal="center"/>
      <protection locked="0"/>
    </xf>
    <xf numFmtId="16" fontId="0" fillId="35" borderId="30" xfId="0" applyNumberFormat="1" applyFont="1" applyFill="1" applyBorder="1" applyAlignment="1" quotePrefix="1">
      <alignment textRotation="90"/>
    </xf>
    <xf numFmtId="0" fontId="3" fillId="0" borderId="43" xfId="0" applyFont="1" applyBorder="1" applyAlignment="1" applyProtection="1">
      <alignment horizontal="center"/>
      <protection locked="0"/>
    </xf>
    <xf numFmtId="0" fontId="3" fillId="0" borderId="44"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13" fillId="0" borderId="0" xfId="53" applyFont="1" applyAlignment="1" applyProtection="1">
      <alignment/>
      <protection/>
    </xf>
    <xf numFmtId="0" fontId="8" fillId="0" borderId="0" xfId="0" applyFont="1" applyAlignment="1">
      <alignment horizontal="center"/>
    </xf>
    <xf numFmtId="0" fontId="8" fillId="36" borderId="0" xfId="0" applyFont="1" applyFill="1" applyAlignment="1">
      <alignment/>
    </xf>
    <xf numFmtId="0" fontId="14" fillId="0" borderId="0" xfId="0" applyFont="1" applyAlignment="1">
      <alignment/>
    </xf>
    <xf numFmtId="0" fontId="8" fillId="0" borderId="0" xfId="0" applyFont="1" applyAlignment="1">
      <alignment horizontal="center"/>
    </xf>
    <xf numFmtId="170" fontId="8" fillId="0" borderId="0" xfId="42" applyNumberFormat="1" applyFont="1" applyAlignment="1">
      <alignment horizontal="center"/>
    </xf>
    <xf numFmtId="170" fontId="15" fillId="0" borderId="0" xfId="42" applyNumberFormat="1" applyFont="1" applyAlignment="1">
      <alignment horizontal="center"/>
    </xf>
    <xf numFmtId="0" fontId="8" fillId="0" borderId="0" xfId="0" applyFont="1" applyAlignment="1">
      <alignment/>
    </xf>
    <xf numFmtId="0" fontId="8" fillId="36" borderId="0" xfId="0" applyFont="1" applyFill="1" applyAlignment="1">
      <alignment/>
    </xf>
    <xf numFmtId="170" fontId="8" fillId="0" borderId="0" xfId="42" applyNumberFormat="1" applyFont="1" applyAlignment="1">
      <alignment/>
    </xf>
    <xf numFmtId="0" fontId="13" fillId="0" borderId="0" xfId="53" applyFont="1" applyAlignment="1" applyProtection="1">
      <alignment/>
      <protection/>
    </xf>
    <xf numFmtId="0" fontId="1" fillId="0" borderId="47" xfId="0" applyFont="1" applyBorder="1" applyAlignment="1">
      <alignment/>
    </xf>
    <xf numFmtId="1" fontId="0" fillId="0" borderId="48" xfId="42" applyNumberFormat="1" applyFont="1" applyBorder="1" applyAlignment="1">
      <alignment horizontal="center"/>
    </xf>
    <xf numFmtId="1" fontId="0" fillId="0" borderId="49" xfId="42" applyNumberFormat="1" applyFont="1" applyBorder="1" applyAlignment="1" quotePrefix="1">
      <alignment horizontal="center"/>
    </xf>
    <xf numFmtId="0" fontId="3" fillId="0" borderId="50"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3" fillId="0" borderId="52" xfId="0" applyFont="1" applyBorder="1" applyAlignment="1" applyProtection="1">
      <alignment horizontal="center"/>
      <protection locked="0"/>
    </xf>
    <xf numFmtId="0" fontId="1" fillId="0" borderId="53" xfId="0" applyFont="1" applyBorder="1" applyAlignment="1">
      <alignment/>
    </xf>
    <xf numFmtId="1" fontId="0" fillId="0" borderId="54" xfId="42" applyNumberFormat="1" applyFont="1" applyBorder="1" applyAlignment="1">
      <alignment horizontal="center"/>
    </xf>
    <xf numFmtId="1" fontId="0" fillId="0" borderId="55" xfId="42" applyNumberFormat="1" applyFont="1" applyBorder="1" applyAlignment="1" quotePrefix="1">
      <alignment horizontal="center"/>
    </xf>
    <xf numFmtId="0" fontId="3" fillId="0" borderId="56" xfId="0" applyFont="1" applyBorder="1" applyAlignment="1" applyProtection="1">
      <alignment horizontal="center"/>
      <protection locked="0"/>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1" fillId="0" borderId="59" xfId="0" applyFont="1" applyBorder="1" applyAlignment="1">
      <alignment/>
    </xf>
    <xf numFmtId="1" fontId="0" fillId="0" borderId="60" xfId="42" applyNumberFormat="1" applyFont="1" applyBorder="1" applyAlignment="1">
      <alignment horizontal="center"/>
    </xf>
    <xf numFmtId="1" fontId="0" fillId="0" borderId="61" xfId="42" applyNumberFormat="1" applyFont="1" applyBorder="1" applyAlignment="1" quotePrefix="1">
      <alignment horizontal="center"/>
    </xf>
    <xf numFmtId="0" fontId="3" fillId="0" borderId="62" xfId="0" applyFont="1" applyBorder="1" applyAlignment="1" applyProtection="1">
      <alignment horizontal="center"/>
      <protection locked="0"/>
    </xf>
    <xf numFmtId="0" fontId="3" fillId="0" borderId="63" xfId="0" applyFont="1" applyBorder="1" applyAlignment="1" applyProtection="1">
      <alignment horizontal="center"/>
      <protection locked="0"/>
    </xf>
    <xf numFmtId="0" fontId="3" fillId="0" borderId="64" xfId="0" applyFont="1" applyBorder="1" applyAlignment="1" applyProtection="1">
      <alignment horizontal="center"/>
      <protection locked="0"/>
    </xf>
    <xf numFmtId="0" fontId="0" fillId="35" borderId="65" xfId="0" applyFill="1" applyBorder="1" applyAlignment="1">
      <alignment horizontal="center" wrapText="1"/>
    </xf>
    <xf numFmtId="170" fontId="0" fillId="35" borderId="65" xfId="42" applyNumberFormat="1" applyFont="1" applyFill="1" applyBorder="1" applyAlignment="1">
      <alignment horizontal="center" wrapText="1"/>
    </xf>
    <xf numFmtId="16" fontId="0" fillId="35" borderId="66" xfId="0" applyNumberFormat="1" applyFont="1" applyFill="1" applyBorder="1" applyAlignment="1">
      <alignment horizontal="center"/>
    </xf>
    <xf numFmtId="16" fontId="0" fillId="35" borderId="67" xfId="0" applyNumberFormat="1" applyFont="1" applyFill="1" applyBorder="1" applyAlignment="1">
      <alignment horizontal="center"/>
    </xf>
    <xf numFmtId="0" fontId="1" fillId="0" borderId="68" xfId="0" applyFont="1" applyBorder="1" applyAlignment="1">
      <alignment/>
    </xf>
    <xf numFmtId="0" fontId="1" fillId="0" borderId="69" xfId="0" applyFont="1" applyBorder="1" applyAlignment="1">
      <alignment/>
    </xf>
    <xf numFmtId="0" fontId="0" fillId="36" borderId="70" xfId="0" applyFill="1" applyBorder="1" applyAlignment="1">
      <alignment/>
    </xf>
    <xf numFmtId="0" fontId="3" fillId="36" borderId="70" xfId="0" applyFont="1" applyFill="1" applyBorder="1" applyAlignment="1">
      <alignment horizontal="center"/>
    </xf>
    <xf numFmtId="0" fontId="1" fillId="0" borderId="71" xfId="0" applyFont="1" applyBorder="1" applyAlignment="1">
      <alignment/>
    </xf>
    <xf numFmtId="0" fontId="0" fillId="36" borderId="72" xfId="0" applyFill="1" applyBorder="1" applyAlignment="1">
      <alignment/>
    </xf>
    <xf numFmtId="0" fontId="3" fillId="36" borderId="73" xfId="0" applyFont="1" applyFill="1" applyBorder="1" applyAlignment="1">
      <alignment horizontal="center"/>
    </xf>
    <xf numFmtId="0" fontId="3" fillId="36" borderId="43" xfId="0" applyFont="1" applyFill="1" applyBorder="1" applyAlignment="1">
      <alignment horizontal="center"/>
    </xf>
    <xf numFmtId="0" fontId="3" fillId="36" borderId="44" xfId="0" applyFont="1" applyFill="1" applyBorder="1" applyAlignment="1">
      <alignment horizontal="center"/>
    </xf>
    <xf numFmtId="0" fontId="2" fillId="36" borderId="0" xfId="0" applyFont="1" applyFill="1" applyBorder="1" applyAlignment="1">
      <alignment/>
    </xf>
    <xf numFmtId="0" fontId="0" fillId="36" borderId="21" xfId="0" applyFill="1" applyBorder="1" applyAlignment="1">
      <alignment/>
    </xf>
    <xf numFmtId="170" fontId="0" fillId="36" borderId="19" xfId="42" applyNumberFormat="1" applyFont="1" applyFill="1" applyBorder="1" applyAlignment="1">
      <alignment horizontal="right"/>
    </xf>
    <xf numFmtId="0" fontId="8" fillId="36" borderId="68" xfId="0" applyFont="1" applyFill="1" applyBorder="1" applyAlignment="1">
      <alignment horizontal="center"/>
    </xf>
    <xf numFmtId="0" fontId="8" fillId="36" borderId="45" xfId="0" applyFont="1" applyFill="1" applyBorder="1" applyAlignment="1">
      <alignment horizontal="center"/>
    </xf>
    <xf numFmtId="0" fontId="0" fillId="36" borderId="17" xfId="0" applyFill="1" applyBorder="1" applyAlignment="1">
      <alignment/>
    </xf>
    <xf numFmtId="170" fontId="0" fillId="36" borderId="10" xfId="42" applyNumberFormat="1" applyFont="1" applyFill="1" applyBorder="1" applyAlignment="1">
      <alignment horizontal="right"/>
    </xf>
    <xf numFmtId="0" fontId="8" fillId="36" borderId="69" xfId="0" applyFont="1" applyFill="1" applyBorder="1" applyAlignment="1">
      <alignment horizontal="center"/>
    </xf>
    <xf numFmtId="0" fontId="8" fillId="36" borderId="43" xfId="0" applyFont="1" applyFill="1" applyBorder="1" applyAlignment="1">
      <alignment horizontal="center"/>
    </xf>
    <xf numFmtId="179" fontId="8" fillId="36" borderId="69" xfId="0" applyNumberFormat="1" applyFont="1" applyFill="1" applyBorder="1" applyAlignment="1">
      <alignment horizontal="center"/>
    </xf>
    <xf numFmtId="179" fontId="8" fillId="36" borderId="43" xfId="0" applyNumberFormat="1" applyFont="1" applyFill="1" applyBorder="1" applyAlignment="1">
      <alignment horizontal="center"/>
    </xf>
    <xf numFmtId="16" fontId="8" fillId="36" borderId="69" xfId="0" applyNumberFormat="1" applyFont="1" applyFill="1" applyBorder="1" applyAlignment="1" quotePrefix="1">
      <alignment horizontal="center"/>
    </xf>
    <xf numFmtId="0" fontId="8" fillId="36" borderId="43" xfId="0" applyFont="1" applyFill="1" applyBorder="1" applyAlignment="1" quotePrefix="1">
      <alignment horizontal="center"/>
    </xf>
    <xf numFmtId="0" fontId="0" fillId="36" borderId="17" xfId="0" applyFill="1" applyBorder="1" applyAlignment="1">
      <alignment horizontal="right"/>
    </xf>
    <xf numFmtId="0" fontId="0" fillId="36" borderId="74" xfId="0" applyFont="1" applyFill="1" applyBorder="1" applyAlignment="1">
      <alignment horizontal="center"/>
    </xf>
    <xf numFmtId="0" fontId="0" fillId="36" borderId="75" xfId="0" applyFont="1" applyFill="1" applyBorder="1" applyAlignment="1">
      <alignment horizontal="center"/>
    </xf>
    <xf numFmtId="0" fontId="0" fillId="36" borderId="65" xfId="0" applyFill="1" applyBorder="1" applyAlignment="1">
      <alignment horizontal="center" wrapText="1"/>
    </xf>
    <xf numFmtId="170" fontId="0" fillId="36" borderId="65" xfId="42" applyNumberFormat="1" applyFont="1" applyFill="1" applyBorder="1" applyAlignment="1">
      <alignment horizontal="center" wrapText="1"/>
    </xf>
    <xf numFmtId="0" fontId="1" fillId="36" borderId="68" xfId="0" applyFont="1" applyFill="1" applyBorder="1" applyAlignment="1">
      <alignment/>
    </xf>
    <xf numFmtId="169" fontId="0" fillId="36" borderId="45" xfId="42" applyNumberFormat="1" applyFont="1" applyFill="1" applyBorder="1" applyAlignment="1" quotePrefix="1">
      <alignment/>
    </xf>
    <xf numFmtId="0" fontId="3" fillId="36" borderId="45" xfId="0" applyFont="1" applyFill="1" applyBorder="1" applyAlignment="1" applyProtection="1">
      <alignment horizontal="center"/>
      <protection locked="0"/>
    </xf>
    <xf numFmtId="0" fontId="1" fillId="36" borderId="69" xfId="0" applyFont="1" applyFill="1" applyBorder="1" applyAlignment="1">
      <alignment/>
    </xf>
    <xf numFmtId="169" fontId="0" fillId="36" borderId="43" xfId="42" applyNumberFormat="1" applyFont="1" applyFill="1" applyBorder="1" applyAlignment="1" quotePrefix="1">
      <alignment/>
    </xf>
    <xf numFmtId="0" fontId="3" fillId="36" borderId="43" xfId="0" applyFont="1" applyFill="1" applyBorder="1" applyAlignment="1" applyProtection="1">
      <alignment horizontal="center"/>
      <protection locked="0"/>
    </xf>
    <xf numFmtId="16" fontId="8" fillId="36" borderId="43" xfId="0" applyNumberFormat="1" applyFont="1" applyFill="1" applyBorder="1" applyAlignment="1" quotePrefix="1">
      <alignment horizontal="center"/>
    </xf>
    <xf numFmtId="0" fontId="3" fillId="36" borderId="76" xfId="0" applyFont="1" applyFill="1" applyBorder="1" applyAlignment="1" applyProtection="1">
      <alignment horizontal="center"/>
      <protection locked="0"/>
    </xf>
    <xf numFmtId="0" fontId="3" fillId="36" borderId="46" xfId="0" applyFont="1" applyFill="1" applyBorder="1" applyAlignment="1" applyProtection="1">
      <alignment horizontal="center"/>
      <protection locked="0"/>
    </xf>
    <xf numFmtId="0" fontId="3" fillId="36" borderId="77" xfId="0" applyFont="1" applyFill="1" applyBorder="1" applyAlignment="1" applyProtection="1">
      <alignment horizontal="center"/>
      <protection locked="0"/>
    </xf>
    <xf numFmtId="0" fontId="3" fillId="36" borderId="44" xfId="0" applyFont="1" applyFill="1" applyBorder="1" applyAlignment="1" applyProtection="1">
      <alignment horizontal="center"/>
      <protection locked="0"/>
    </xf>
    <xf numFmtId="170" fontId="0" fillId="36" borderId="0" xfId="42" applyNumberFormat="1" applyFont="1" applyFill="1" applyAlignment="1">
      <alignment/>
    </xf>
    <xf numFmtId="0" fontId="8" fillId="36" borderId="46" xfId="0" applyFont="1" applyFill="1" applyBorder="1" applyAlignment="1">
      <alignment horizontal="center"/>
    </xf>
    <xf numFmtId="0" fontId="8" fillId="36" borderId="44" xfId="0" applyFont="1" applyFill="1" applyBorder="1" applyAlignment="1">
      <alignment horizontal="center"/>
    </xf>
    <xf numFmtId="16" fontId="8" fillId="36" borderId="44" xfId="0" applyNumberFormat="1" applyFont="1" applyFill="1" applyBorder="1" applyAlignment="1" quotePrefix="1">
      <alignment horizontal="center"/>
    </xf>
    <xf numFmtId="0" fontId="0" fillId="36" borderId="78" xfId="0" applyFont="1" applyFill="1" applyBorder="1" applyAlignment="1">
      <alignment horizontal="center"/>
    </xf>
    <xf numFmtId="0" fontId="0" fillId="36" borderId="21" xfId="0" applyFill="1" applyBorder="1" applyAlignment="1">
      <alignment horizontal="center" wrapText="1"/>
    </xf>
    <xf numFmtId="0" fontId="1" fillId="36" borderId="48" xfId="0" applyFont="1" applyFill="1" applyBorder="1" applyAlignment="1">
      <alignment/>
    </xf>
    <xf numFmtId="0" fontId="1" fillId="36" borderId="54" xfId="0" applyFont="1" applyFill="1" applyBorder="1" applyAlignment="1">
      <alignment/>
    </xf>
    <xf numFmtId="0" fontId="1" fillId="36" borderId="60" xfId="0" applyFont="1" applyFill="1" applyBorder="1" applyAlignment="1">
      <alignment/>
    </xf>
    <xf numFmtId="0" fontId="0" fillId="35" borderId="21" xfId="0" applyFill="1" applyBorder="1" applyAlignment="1">
      <alignment horizontal="center" wrapText="1"/>
    </xf>
    <xf numFmtId="16" fontId="0" fillId="35" borderId="79" xfId="0" applyNumberFormat="1" applyFont="1" applyFill="1" applyBorder="1" applyAlignment="1">
      <alignment horizontal="center"/>
    </xf>
    <xf numFmtId="16" fontId="0" fillId="35" borderId="80" xfId="0" applyNumberFormat="1" applyFont="1" applyFill="1" applyBorder="1" applyAlignment="1">
      <alignment horizontal="center"/>
    </xf>
    <xf numFmtId="169" fontId="0" fillId="36" borderId="47" xfId="42" applyNumberFormat="1" applyFont="1" applyFill="1" applyBorder="1" applyAlignment="1" quotePrefix="1">
      <alignment horizontal="center"/>
    </xf>
    <xf numFmtId="169" fontId="0" fillId="36" borderId="53" xfId="42" applyNumberFormat="1" applyFont="1" applyFill="1" applyBorder="1" applyAlignment="1" quotePrefix="1">
      <alignment horizontal="center"/>
    </xf>
    <xf numFmtId="169" fontId="0" fillId="36" borderId="59" xfId="42" applyNumberFormat="1" applyFont="1" applyFill="1" applyBorder="1" applyAlignment="1" quotePrefix="1">
      <alignment horizontal="center"/>
    </xf>
    <xf numFmtId="0" fontId="3" fillId="36" borderId="77" xfId="0" applyFont="1" applyFill="1" applyBorder="1" applyAlignment="1">
      <alignment horizontal="center"/>
    </xf>
    <xf numFmtId="0" fontId="1" fillId="36" borderId="0" xfId="0" applyFont="1" applyFill="1" applyBorder="1" applyAlignment="1">
      <alignment/>
    </xf>
    <xf numFmtId="0" fontId="3" fillId="36" borderId="70" xfId="0" applyFont="1" applyFill="1" applyBorder="1" applyAlignment="1" applyProtection="1">
      <alignment horizontal="center"/>
      <protection locked="0"/>
    </xf>
    <xf numFmtId="0" fontId="3" fillId="36" borderId="73" xfId="0" applyFont="1" applyFill="1" applyBorder="1" applyAlignment="1" applyProtection="1">
      <alignment horizontal="center"/>
      <protection locked="0"/>
    </xf>
    <xf numFmtId="0" fontId="8" fillId="0" borderId="81" xfId="0" applyFont="1" applyBorder="1" applyAlignment="1">
      <alignment horizontal="center"/>
    </xf>
    <xf numFmtId="0" fontId="8" fillId="0" borderId="82" xfId="0" applyFont="1" applyBorder="1" applyAlignment="1">
      <alignment horizontal="center"/>
    </xf>
    <xf numFmtId="16" fontId="8" fillId="0" borderId="82" xfId="0" applyNumberFormat="1" applyFont="1" applyBorder="1" applyAlignment="1" quotePrefix="1">
      <alignment horizontal="center"/>
    </xf>
    <xf numFmtId="0" fontId="0" fillId="0" borderId="83" xfId="0" applyFont="1" applyBorder="1" applyAlignment="1">
      <alignment horizontal="center"/>
    </xf>
    <xf numFmtId="170" fontId="0" fillId="36" borderId="65" xfId="42" applyNumberFormat="1" applyFont="1" applyFill="1" applyBorder="1" applyAlignment="1">
      <alignment horizontal="right"/>
    </xf>
    <xf numFmtId="0" fontId="8" fillId="36" borderId="76" xfId="0" applyFont="1" applyFill="1" applyBorder="1" applyAlignment="1">
      <alignment horizontal="center"/>
    </xf>
    <xf numFmtId="170" fontId="0" fillId="36" borderId="13" xfId="42" applyNumberFormat="1" applyFont="1" applyFill="1" applyBorder="1" applyAlignment="1">
      <alignment horizontal="right"/>
    </xf>
    <xf numFmtId="0" fontId="8" fillId="36" borderId="77" xfId="0" applyFont="1" applyFill="1" applyBorder="1" applyAlignment="1">
      <alignment horizontal="center"/>
    </xf>
    <xf numFmtId="16" fontId="8" fillId="36" borderId="77" xfId="0" applyNumberFormat="1" applyFont="1" applyFill="1" applyBorder="1" applyAlignment="1" quotePrefix="1">
      <alignment horizontal="center"/>
    </xf>
    <xf numFmtId="0" fontId="0" fillId="36" borderId="84" xfId="0" applyFont="1" applyFill="1" applyBorder="1" applyAlignment="1">
      <alignment horizontal="center"/>
    </xf>
    <xf numFmtId="0" fontId="3" fillId="36" borderId="72" xfId="0" applyFont="1" applyFill="1" applyBorder="1" applyAlignment="1" applyProtection="1">
      <alignment horizontal="center"/>
      <protection locked="0"/>
    </xf>
    <xf numFmtId="1" fontId="0" fillId="36" borderId="47" xfId="42" applyNumberFormat="1" applyFont="1" applyFill="1" applyBorder="1" applyAlignment="1" quotePrefix="1">
      <alignment horizontal="center"/>
    </xf>
    <xf numFmtId="1" fontId="0" fillId="36" borderId="53" xfId="42" applyNumberFormat="1" applyFont="1" applyFill="1" applyBorder="1" applyAlignment="1" quotePrefix="1">
      <alignment horizontal="center"/>
    </xf>
    <xf numFmtId="1" fontId="0" fillId="36" borderId="59" xfId="42" applyNumberFormat="1" applyFont="1" applyFill="1" applyBorder="1" applyAlignment="1" quotePrefix="1">
      <alignment horizontal="center"/>
    </xf>
    <xf numFmtId="0" fontId="1" fillId="36" borderId="0" xfId="0" applyFont="1" applyFill="1" applyBorder="1" applyAlignment="1">
      <alignment horizontal="center"/>
    </xf>
    <xf numFmtId="0" fontId="0" fillId="36" borderId="12" xfId="0" applyFill="1" applyBorder="1" applyAlignment="1">
      <alignment horizontal="center"/>
    </xf>
    <xf numFmtId="0" fontId="0" fillId="36" borderId="47" xfId="0" applyFont="1" applyFill="1" applyBorder="1" applyAlignment="1">
      <alignment horizontal="center"/>
    </xf>
    <xf numFmtId="165" fontId="0" fillId="36" borderId="47" xfId="42" applyNumberFormat="1" applyFont="1" applyFill="1" applyBorder="1" applyAlignment="1" quotePrefix="1">
      <alignment horizontal="center"/>
    </xf>
    <xf numFmtId="0" fontId="0" fillId="36" borderId="53" xfId="0" applyFont="1" applyFill="1" applyBorder="1" applyAlignment="1">
      <alignment horizontal="center"/>
    </xf>
    <xf numFmtId="165" fontId="0" fillId="36" borderId="53" xfId="42" applyNumberFormat="1" applyFont="1" applyFill="1" applyBorder="1" applyAlignment="1" quotePrefix="1">
      <alignment horizontal="center"/>
    </xf>
    <xf numFmtId="0" fontId="0" fillId="36" borderId="59" xfId="0" applyFont="1" applyFill="1" applyBorder="1" applyAlignment="1">
      <alignment horizontal="center"/>
    </xf>
    <xf numFmtId="165" fontId="0" fillId="36" borderId="59" xfId="42" applyNumberFormat="1" applyFont="1" applyFill="1" applyBorder="1" applyAlignment="1" quotePrefix="1">
      <alignment horizontal="center"/>
    </xf>
    <xf numFmtId="0" fontId="0" fillId="36" borderId="0" xfId="0" applyFill="1" applyAlignment="1">
      <alignment horizontal="right"/>
    </xf>
    <xf numFmtId="0" fontId="0" fillId="36" borderId="21" xfId="0" applyFill="1" applyBorder="1" applyAlignment="1">
      <alignment horizontal="right"/>
    </xf>
    <xf numFmtId="0" fontId="0" fillId="36" borderId="67" xfId="0" applyFont="1" applyFill="1" applyBorder="1" applyAlignment="1">
      <alignment horizontal="center"/>
    </xf>
    <xf numFmtId="0" fontId="0" fillId="36" borderId="80" xfId="0" applyFont="1" applyFill="1" applyBorder="1" applyAlignment="1">
      <alignment horizontal="center"/>
    </xf>
    <xf numFmtId="16" fontId="8" fillId="35" borderId="45" xfId="0" applyNumberFormat="1" applyFont="1" applyFill="1" applyBorder="1" applyAlignment="1">
      <alignment horizontal="center"/>
    </xf>
    <xf numFmtId="16" fontId="8" fillId="35" borderId="46" xfId="0" applyNumberFormat="1" applyFont="1" applyFill="1" applyBorder="1" applyAlignment="1">
      <alignment horizontal="center"/>
    </xf>
    <xf numFmtId="0" fontId="8" fillId="0" borderId="85" xfId="0" applyFont="1" applyBorder="1" applyAlignment="1">
      <alignment horizontal="center"/>
    </xf>
    <xf numFmtId="0" fontId="8" fillId="0" borderId="86" xfId="0" applyFont="1" applyBorder="1" applyAlignment="1">
      <alignment horizontal="center"/>
    </xf>
    <xf numFmtId="16" fontId="8" fillId="0" borderId="86" xfId="0" applyNumberFormat="1" applyFont="1" applyBorder="1" applyAlignment="1" quotePrefix="1">
      <alignment horizontal="center"/>
    </xf>
    <xf numFmtId="0" fontId="0" fillId="0" borderId="87" xfId="0" applyFont="1" applyBorder="1" applyAlignment="1">
      <alignment horizontal="center"/>
    </xf>
    <xf numFmtId="16" fontId="0" fillId="35" borderId="88" xfId="0" applyNumberFormat="1" applyFont="1" applyFill="1" applyBorder="1" applyAlignment="1">
      <alignment textRotation="90"/>
    </xf>
    <xf numFmtId="0" fontId="3" fillId="0" borderId="89" xfId="0" applyFont="1" applyBorder="1" applyAlignment="1" applyProtection="1">
      <alignment horizontal="center"/>
      <protection locked="0"/>
    </xf>
    <xf numFmtId="0" fontId="3" fillId="0" borderId="90" xfId="0" applyFont="1" applyBorder="1" applyAlignment="1" applyProtection="1">
      <alignment horizontal="center"/>
      <protection locked="0"/>
    </xf>
    <xf numFmtId="0" fontId="3" fillId="0" borderId="91" xfId="0" applyFont="1" applyBorder="1" applyAlignment="1" applyProtection="1">
      <alignment horizontal="center"/>
      <protection locked="0"/>
    </xf>
    <xf numFmtId="0" fontId="3" fillId="0" borderId="92" xfId="0" applyFont="1" applyBorder="1" applyAlignment="1" applyProtection="1">
      <alignment horizontal="center"/>
      <protection locked="0"/>
    </xf>
    <xf numFmtId="0" fontId="3" fillId="0" borderId="93" xfId="0" applyFont="1" applyBorder="1" applyAlignment="1" applyProtection="1">
      <alignment horizontal="center"/>
      <protection locked="0"/>
    </xf>
    <xf numFmtId="0" fontId="8" fillId="0" borderId="94" xfId="0" applyFont="1" applyBorder="1" applyAlignment="1">
      <alignment horizontal="center"/>
    </xf>
    <xf numFmtId="0" fontId="8" fillId="0" borderId="95" xfId="0" applyFont="1" applyBorder="1" applyAlignment="1">
      <alignment horizontal="center"/>
    </xf>
    <xf numFmtId="16" fontId="8" fillId="0" borderId="95" xfId="0" applyNumberFormat="1" applyFont="1" applyBorder="1" applyAlignment="1" quotePrefix="1">
      <alignment horizontal="center"/>
    </xf>
    <xf numFmtId="0" fontId="0" fillId="0" borderId="96" xfId="0" applyFont="1" applyBorder="1" applyAlignment="1">
      <alignment horizontal="center"/>
    </xf>
    <xf numFmtId="16" fontId="0" fillId="35" borderId="97" xfId="0" applyNumberFormat="1" applyFont="1" applyFill="1" applyBorder="1" applyAlignment="1">
      <alignment textRotation="90"/>
    </xf>
    <xf numFmtId="170" fontId="0" fillId="0" borderId="12" xfId="42" applyNumberFormat="1" applyFont="1" applyBorder="1" applyAlignment="1">
      <alignment horizontal="right"/>
    </xf>
    <xf numFmtId="170" fontId="0" fillId="0" borderId="0" xfId="42" applyNumberFormat="1" applyFont="1" applyBorder="1" applyAlignment="1">
      <alignment horizontal="right"/>
    </xf>
    <xf numFmtId="170" fontId="0" fillId="0" borderId="18" xfId="42" applyNumberFormat="1" applyFont="1" applyBorder="1" applyAlignment="1">
      <alignment horizontal="right"/>
    </xf>
    <xf numFmtId="179" fontId="8" fillId="0" borderId="95" xfId="0" applyNumberFormat="1" applyFont="1" applyBorder="1" applyAlignment="1">
      <alignment horizontal="center"/>
    </xf>
    <xf numFmtId="179" fontId="8" fillId="0" borderId="82" xfId="0" applyNumberFormat="1" applyFont="1" applyBorder="1" applyAlignment="1">
      <alignment horizontal="center"/>
    </xf>
    <xf numFmtId="0" fontId="8" fillId="0" borderId="82" xfId="0" applyFont="1" applyBorder="1" applyAlignment="1" quotePrefix="1">
      <alignment horizontal="center"/>
    </xf>
    <xf numFmtId="0" fontId="3" fillId="0" borderId="98" xfId="0" applyFont="1" applyBorder="1" applyAlignment="1" applyProtection="1">
      <alignment horizontal="center"/>
      <protection locked="0"/>
    </xf>
    <xf numFmtId="16" fontId="0" fillId="35" borderId="97" xfId="0" applyNumberFormat="1" applyFont="1" applyFill="1" applyBorder="1" applyAlignment="1">
      <alignment/>
    </xf>
    <xf numFmtId="16" fontId="0" fillId="35" borderId="30" xfId="0" applyNumberFormat="1" applyFont="1" applyFill="1" applyBorder="1" applyAlignment="1">
      <alignment/>
    </xf>
    <xf numFmtId="16" fontId="0" fillId="35" borderId="31" xfId="0" applyNumberFormat="1" applyFont="1" applyFill="1" applyBorder="1" applyAlignment="1">
      <alignment/>
    </xf>
    <xf numFmtId="16" fontId="0" fillId="35" borderId="29" xfId="0" applyNumberFormat="1" applyFont="1" applyFill="1" applyBorder="1" applyAlignment="1">
      <alignment/>
    </xf>
    <xf numFmtId="0" fontId="0" fillId="36" borderId="0" xfId="0" applyFill="1" applyAlignment="1">
      <alignment/>
    </xf>
    <xf numFmtId="16" fontId="0" fillId="35" borderId="32" xfId="0" applyNumberFormat="1" applyFill="1" applyBorder="1" applyAlignment="1">
      <alignment textRotation="90"/>
    </xf>
    <xf numFmtId="170" fontId="0" fillId="35" borderId="33" xfId="42" applyNumberFormat="1" applyFont="1" applyFill="1" applyBorder="1" applyAlignment="1">
      <alignment horizontal="center" wrapText="1"/>
    </xf>
    <xf numFmtId="0" fontId="3" fillId="0" borderId="70" xfId="0" applyFont="1" applyBorder="1" applyAlignment="1" applyProtection="1">
      <alignment horizontal="center"/>
      <protection locked="0"/>
    </xf>
    <xf numFmtId="16" fontId="0" fillId="35" borderId="33" xfId="0" applyNumberFormat="1" applyFont="1" applyFill="1" applyBorder="1" applyAlignment="1">
      <alignment/>
    </xf>
    <xf numFmtId="0" fontId="3" fillId="0" borderId="73" xfId="0" applyFont="1" applyBorder="1" applyAlignment="1" applyProtection="1">
      <alignment horizontal="center"/>
      <protection locked="0"/>
    </xf>
    <xf numFmtId="0" fontId="16" fillId="36" borderId="0" xfId="0" applyFont="1" applyFill="1" applyAlignment="1">
      <alignment/>
    </xf>
    <xf numFmtId="0" fontId="17" fillId="36" borderId="0" xfId="0" applyFont="1" applyFill="1" applyAlignment="1">
      <alignment/>
    </xf>
    <xf numFmtId="0" fontId="1" fillId="0" borderId="15" xfId="0" applyFont="1" applyBorder="1" applyAlignment="1">
      <alignment/>
    </xf>
    <xf numFmtId="0" fontId="3" fillId="0" borderId="97"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88" xfId="0" applyFont="1" applyBorder="1" applyAlignment="1" applyProtection="1">
      <alignment horizontal="center"/>
      <protection locked="0"/>
    </xf>
    <xf numFmtId="0" fontId="0" fillId="36" borderId="31" xfId="0" applyFill="1" applyBorder="1" applyAlignment="1">
      <alignment/>
    </xf>
    <xf numFmtId="0" fontId="3" fillId="0" borderId="99" xfId="0" applyFont="1" applyBorder="1" applyAlignment="1" applyProtection="1">
      <alignment horizontal="center"/>
      <protection locked="0"/>
    </xf>
    <xf numFmtId="169" fontId="0" fillId="36" borderId="0" xfId="0" applyNumberFormat="1" applyFill="1" applyAlignment="1">
      <alignment/>
    </xf>
    <xf numFmtId="170" fontId="0" fillId="35" borderId="22" xfId="42" applyNumberFormat="1" applyFont="1" applyFill="1" applyBorder="1" applyAlignment="1">
      <alignment horizontal="center" wrapText="1"/>
    </xf>
    <xf numFmtId="169" fontId="0" fillId="0" borderId="100" xfId="42" applyNumberFormat="1" applyFont="1" applyBorder="1" applyAlignment="1" quotePrefix="1">
      <alignment/>
    </xf>
    <xf numFmtId="169" fontId="0" fillId="0" borderId="101" xfId="42" applyNumberFormat="1" applyFont="1" applyBorder="1" applyAlignment="1" quotePrefix="1">
      <alignment/>
    </xf>
    <xf numFmtId="169" fontId="0" fillId="0" borderId="102" xfId="42" applyNumberFormat="1" applyFont="1" applyBorder="1" applyAlignment="1" quotePrefix="1">
      <alignment/>
    </xf>
    <xf numFmtId="0" fontId="3" fillId="0" borderId="68" xfId="0" applyFont="1" applyBorder="1" applyAlignment="1" applyProtection="1">
      <alignment horizontal="center"/>
      <protection locked="0"/>
    </xf>
    <xf numFmtId="0" fontId="3" fillId="0" borderId="69" xfId="0" applyFont="1" applyBorder="1" applyAlignment="1" applyProtection="1">
      <alignment horizontal="center"/>
      <protection locked="0"/>
    </xf>
    <xf numFmtId="0" fontId="3" fillId="0" borderId="71" xfId="0" applyFont="1" applyBorder="1" applyAlignment="1" applyProtection="1">
      <alignment horizontal="center"/>
      <protection locked="0"/>
    </xf>
    <xf numFmtId="173" fontId="0" fillId="0" borderId="99" xfId="42" applyNumberFormat="1" applyFont="1" applyBorder="1" applyAlignment="1" quotePrefix="1">
      <alignment/>
    </xf>
    <xf numFmtId="173" fontId="0" fillId="0" borderId="103" xfId="42" applyNumberFormat="1" applyFont="1" applyBorder="1" applyAlignment="1" quotePrefix="1">
      <alignment/>
    </xf>
    <xf numFmtId="173" fontId="0" fillId="0" borderId="11" xfId="42" applyNumberFormat="1" applyFont="1" applyBorder="1" applyAlignment="1" quotePrefix="1">
      <alignment/>
    </xf>
    <xf numFmtId="0" fontId="8" fillId="0" borderId="21" xfId="0" applyFont="1" applyBorder="1" applyAlignment="1">
      <alignment horizontal="center"/>
    </xf>
    <xf numFmtId="0" fontId="8" fillId="0" borderId="17" xfId="0" applyFont="1" applyBorder="1" applyAlignment="1">
      <alignment horizontal="center"/>
    </xf>
    <xf numFmtId="16" fontId="8" fillId="0" borderId="17" xfId="0" applyNumberFormat="1" applyFont="1" applyBorder="1" applyAlignment="1" quotePrefix="1">
      <alignment horizontal="center"/>
    </xf>
    <xf numFmtId="0" fontId="0" fillId="0" borderId="20" xfId="0" applyFont="1" applyBorder="1" applyAlignment="1">
      <alignment horizontal="center"/>
    </xf>
    <xf numFmtId="0" fontId="8" fillId="0" borderId="80" xfId="0" applyFont="1" applyBorder="1" applyAlignment="1">
      <alignment horizontal="center"/>
    </xf>
    <xf numFmtId="0" fontId="8" fillId="0" borderId="104" xfId="0" applyFont="1" applyBorder="1" applyAlignment="1">
      <alignment horizontal="center"/>
    </xf>
    <xf numFmtId="16" fontId="8" fillId="0" borderId="104" xfId="0" applyNumberFormat="1" applyFont="1" applyBorder="1" applyAlignment="1" quotePrefix="1">
      <alignment horizontal="center"/>
    </xf>
    <xf numFmtId="0" fontId="0" fillId="0" borderId="105" xfId="0" applyFont="1" applyBorder="1" applyAlignment="1">
      <alignment horizontal="center"/>
    </xf>
    <xf numFmtId="170" fontId="0" fillId="36" borderId="12" xfId="42" applyNumberFormat="1" applyFont="1" applyFill="1" applyBorder="1" applyAlignment="1">
      <alignment horizontal="center"/>
    </xf>
    <xf numFmtId="0" fontId="0" fillId="36" borderId="0" xfId="0" applyFill="1" applyBorder="1" applyAlignment="1">
      <alignment horizontal="center"/>
    </xf>
    <xf numFmtId="170" fontId="0" fillId="36" borderId="0" xfId="42" applyNumberFormat="1" applyFont="1" applyFill="1" applyBorder="1" applyAlignment="1">
      <alignment horizontal="center"/>
    </xf>
    <xf numFmtId="0" fontId="0" fillId="36" borderId="20" xfId="0" applyFill="1" applyBorder="1" applyAlignment="1">
      <alignment horizontal="right"/>
    </xf>
    <xf numFmtId="0" fontId="0" fillId="36" borderId="18" xfId="0" applyFill="1" applyBorder="1" applyAlignment="1">
      <alignment horizontal="center"/>
    </xf>
    <xf numFmtId="170" fontId="0" fillId="36" borderId="18" xfId="42" applyNumberFormat="1" applyFont="1" applyFill="1" applyBorder="1" applyAlignment="1">
      <alignment horizontal="center"/>
    </xf>
    <xf numFmtId="170" fontId="3" fillId="36" borderId="0" xfId="42" applyNumberFormat="1" applyFont="1" applyFill="1" applyAlignment="1">
      <alignment/>
    </xf>
    <xf numFmtId="0" fontId="0" fillId="36" borderId="14" xfId="0" applyFill="1" applyBorder="1" applyAlignment="1">
      <alignment horizontal="center" wrapText="1"/>
    </xf>
    <xf numFmtId="170" fontId="0" fillId="36" borderId="11" xfId="42" applyNumberFormat="1" applyFont="1" applyFill="1" applyBorder="1" applyAlignment="1">
      <alignment horizontal="right"/>
    </xf>
    <xf numFmtId="16" fontId="0" fillId="36" borderId="20" xfId="0" applyNumberFormat="1" applyFill="1" applyBorder="1" applyAlignment="1">
      <alignment/>
    </xf>
    <xf numFmtId="16" fontId="0" fillId="36" borderId="18" xfId="0" applyNumberFormat="1" applyFill="1" applyBorder="1" applyAlignment="1">
      <alignment/>
    </xf>
    <xf numFmtId="16" fontId="0" fillId="35" borderId="106" xfId="0" applyNumberFormat="1" applyFont="1" applyFill="1" applyBorder="1" applyAlignment="1">
      <alignment textRotation="90"/>
    </xf>
    <xf numFmtId="16" fontId="0" fillId="35" borderId="104" xfId="0" applyNumberFormat="1" applyFont="1" applyFill="1" applyBorder="1" applyAlignment="1">
      <alignment textRotation="90"/>
    </xf>
    <xf numFmtId="0" fontId="3" fillId="0" borderId="107" xfId="0" applyFont="1" applyBorder="1" applyAlignment="1" applyProtection="1">
      <alignment horizontal="center"/>
      <protection locked="0"/>
    </xf>
    <xf numFmtId="0" fontId="3" fillId="0" borderId="105" xfId="0" applyFont="1" applyBorder="1" applyAlignment="1" applyProtection="1">
      <alignment horizontal="center"/>
      <protection locked="0"/>
    </xf>
    <xf numFmtId="0" fontId="8" fillId="0" borderId="12" xfId="0" applyFont="1" applyBorder="1" applyAlignment="1">
      <alignment horizontal="center"/>
    </xf>
    <xf numFmtId="0" fontId="8" fillId="0" borderId="0" xfId="0" applyFont="1" applyBorder="1" applyAlignment="1">
      <alignment horizontal="center"/>
    </xf>
    <xf numFmtId="16" fontId="8" fillId="0" borderId="0" xfId="0" applyNumberFormat="1" applyFont="1" applyBorder="1" applyAlignment="1" quotePrefix="1">
      <alignment horizontal="center"/>
    </xf>
    <xf numFmtId="0" fontId="0" fillId="0" borderId="18" xfId="0" applyFont="1" applyBorder="1" applyAlignment="1">
      <alignment horizontal="center"/>
    </xf>
    <xf numFmtId="0" fontId="8" fillId="0" borderId="108" xfId="0" applyFont="1" applyBorder="1" applyAlignment="1">
      <alignment horizontal="center"/>
    </xf>
    <xf numFmtId="16" fontId="8" fillId="0" borderId="108" xfId="0" applyNumberFormat="1" applyFont="1" applyBorder="1" applyAlignment="1" quotePrefix="1">
      <alignment horizontal="center"/>
    </xf>
    <xf numFmtId="0" fontId="8" fillId="0" borderId="67" xfId="0" applyFont="1" applyBorder="1" applyAlignment="1">
      <alignment horizontal="center"/>
    </xf>
    <xf numFmtId="0" fontId="0" fillId="0" borderId="109" xfId="0" applyFont="1" applyBorder="1" applyAlignment="1">
      <alignment horizontal="center"/>
    </xf>
    <xf numFmtId="16" fontId="0" fillId="35" borderId="106" xfId="0" applyNumberFormat="1" applyFont="1" applyFill="1" applyBorder="1" applyAlignment="1">
      <alignment/>
    </xf>
    <xf numFmtId="16" fontId="0" fillId="35" borderId="104" xfId="0" applyNumberFormat="1" applyFont="1" applyFill="1" applyBorder="1" applyAlignment="1">
      <alignment/>
    </xf>
    <xf numFmtId="171" fontId="0" fillId="0" borderId="0" xfId="42" applyNumberFormat="1" applyFont="1" applyAlignment="1">
      <alignment/>
    </xf>
    <xf numFmtId="171" fontId="0" fillId="0" borderId="12" xfId="42" applyNumberFormat="1" applyFont="1" applyBorder="1" applyAlignment="1">
      <alignment horizontal="right"/>
    </xf>
    <xf numFmtId="171" fontId="0" fillId="0" borderId="0" xfId="42" applyNumberFormat="1" applyFont="1" applyBorder="1" applyAlignment="1">
      <alignment horizontal="right"/>
    </xf>
    <xf numFmtId="171" fontId="0" fillId="0" borderId="18" xfId="42" applyNumberFormat="1" applyFont="1" applyBorder="1" applyAlignment="1">
      <alignment horizontal="right"/>
    </xf>
    <xf numFmtId="171" fontId="3" fillId="0" borderId="0" xfId="42" applyNumberFormat="1" applyFont="1" applyAlignment="1">
      <alignment/>
    </xf>
    <xf numFmtId="171" fontId="15" fillId="0" borderId="0" xfId="42" applyNumberFormat="1" applyFont="1" applyAlignment="1">
      <alignment horizontal="center"/>
    </xf>
    <xf numFmtId="171" fontId="8" fillId="0" borderId="0" xfId="42" applyNumberFormat="1" applyFont="1" applyAlignment="1">
      <alignment/>
    </xf>
    <xf numFmtId="171" fontId="8" fillId="0" borderId="0" xfId="0" applyNumberFormat="1" applyFont="1" applyAlignment="1">
      <alignment/>
    </xf>
    <xf numFmtId="171" fontId="0" fillId="0" borderId="0" xfId="0" applyNumberFormat="1" applyAlignment="1">
      <alignment/>
    </xf>
    <xf numFmtId="178" fontId="0" fillId="35" borderId="15" xfId="0" applyNumberFormat="1" applyFill="1" applyBorder="1" applyAlignment="1">
      <alignment horizontal="center" wrapText="1"/>
    </xf>
    <xf numFmtId="178" fontId="0" fillId="35" borderId="21" xfId="0" applyNumberFormat="1" applyFill="1" applyBorder="1" applyAlignment="1">
      <alignment/>
    </xf>
    <xf numFmtId="178" fontId="0" fillId="35" borderId="12" xfId="0" applyNumberFormat="1" applyFill="1" applyBorder="1" applyAlignment="1">
      <alignment/>
    </xf>
    <xf numFmtId="178" fontId="0" fillId="35" borderId="19" xfId="42" applyNumberFormat="1" applyFont="1" applyFill="1" applyBorder="1" applyAlignment="1">
      <alignment horizontal="center" wrapText="1"/>
    </xf>
    <xf numFmtId="178" fontId="0" fillId="35" borderId="97" xfId="0" applyNumberFormat="1" applyFont="1" applyFill="1" applyBorder="1" applyAlignment="1">
      <alignment/>
    </xf>
    <xf numFmtId="178" fontId="0" fillId="35" borderId="30" xfId="0" applyNumberFormat="1" applyFont="1" applyFill="1" applyBorder="1" applyAlignment="1">
      <alignment/>
    </xf>
    <xf numFmtId="178" fontId="0" fillId="35" borderId="31" xfId="0" applyNumberFormat="1" applyFont="1" applyFill="1" applyBorder="1" applyAlignment="1">
      <alignment/>
    </xf>
    <xf numFmtId="178" fontId="0" fillId="35" borderId="29" xfId="0" applyNumberFormat="1" applyFont="1" applyFill="1" applyBorder="1" applyAlignment="1">
      <alignment/>
    </xf>
    <xf numFmtId="178" fontId="0" fillId="35" borderId="30" xfId="0" applyNumberFormat="1" applyFont="1" applyFill="1" applyBorder="1" applyAlignment="1" quotePrefix="1">
      <alignment/>
    </xf>
    <xf numFmtId="178" fontId="0" fillId="35" borderId="88" xfId="0" applyNumberFormat="1" applyFont="1" applyFill="1" applyBorder="1" applyAlignment="1">
      <alignment/>
    </xf>
    <xf numFmtId="178" fontId="0" fillId="36" borderId="0" xfId="0" applyNumberFormat="1" applyFill="1" applyAlignment="1">
      <alignment/>
    </xf>
    <xf numFmtId="0" fontId="8" fillId="36" borderId="21" xfId="0" applyFont="1" applyFill="1" applyBorder="1" applyAlignment="1">
      <alignment horizontal="center"/>
    </xf>
    <xf numFmtId="0" fontId="8" fillId="36" borderId="67" xfId="0" applyFont="1" applyFill="1" applyBorder="1" applyAlignment="1">
      <alignment horizontal="center"/>
    </xf>
    <xf numFmtId="0" fontId="8" fillId="36" borderId="12" xfId="0" applyFont="1" applyFill="1" applyBorder="1" applyAlignment="1">
      <alignment horizontal="center"/>
    </xf>
    <xf numFmtId="0" fontId="8" fillId="36" borderId="80" xfId="0" applyFont="1" applyFill="1" applyBorder="1" applyAlignment="1">
      <alignment horizontal="center"/>
    </xf>
    <xf numFmtId="0" fontId="8" fillId="36" borderId="17" xfId="0" applyFont="1" applyFill="1" applyBorder="1" applyAlignment="1">
      <alignment horizontal="center"/>
    </xf>
    <xf numFmtId="0" fontId="8" fillId="36" borderId="108" xfId="0" applyFont="1" applyFill="1" applyBorder="1" applyAlignment="1">
      <alignment horizontal="center"/>
    </xf>
    <xf numFmtId="0" fontId="8" fillId="36" borderId="0" xfId="0" applyFont="1" applyFill="1" applyBorder="1" applyAlignment="1">
      <alignment horizontal="center"/>
    </xf>
    <xf numFmtId="0" fontId="8" fillId="36" borderId="104" xfId="0" applyFont="1" applyFill="1" applyBorder="1" applyAlignment="1">
      <alignment horizontal="center"/>
    </xf>
    <xf numFmtId="16" fontId="8" fillId="36" borderId="17" xfId="0" applyNumberFormat="1" applyFont="1" applyFill="1" applyBorder="1" applyAlignment="1" quotePrefix="1">
      <alignment horizontal="center"/>
    </xf>
    <xf numFmtId="16" fontId="8" fillId="36" borderId="108" xfId="0" applyNumberFormat="1" applyFont="1" applyFill="1" applyBorder="1" applyAlignment="1" quotePrefix="1">
      <alignment horizontal="center"/>
    </xf>
    <xf numFmtId="16" fontId="8" fillId="36" borderId="0" xfId="0" applyNumberFormat="1" applyFont="1" applyFill="1" applyBorder="1" applyAlignment="1" quotePrefix="1">
      <alignment horizontal="center"/>
    </xf>
    <xf numFmtId="16" fontId="8" fillId="36" borderId="104" xfId="0" applyNumberFormat="1" applyFont="1" applyFill="1" applyBorder="1" applyAlignment="1" quotePrefix="1">
      <alignment horizontal="center"/>
    </xf>
    <xf numFmtId="0" fontId="3" fillId="36" borderId="68" xfId="0" applyFont="1" applyFill="1" applyBorder="1" applyAlignment="1" applyProtection="1">
      <alignment horizontal="center"/>
      <protection locked="0"/>
    </xf>
    <xf numFmtId="0" fontId="3" fillId="36" borderId="69" xfId="0" applyFont="1" applyFill="1" applyBorder="1" applyAlignment="1" applyProtection="1">
      <alignment horizontal="center"/>
      <protection locked="0"/>
    </xf>
    <xf numFmtId="0" fontId="3" fillId="36" borderId="71" xfId="0" applyFont="1" applyFill="1" applyBorder="1" applyAlignment="1" applyProtection="1">
      <alignment horizontal="center"/>
      <protection locked="0"/>
    </xf>
    <xf numFmtId="0" fontId="0" fillId="36" borderId="17" xfId="0" applyFill="1" applyBorder="1" applyAlignment="1">
      <alignment horizontal="center" wrapText="1"/>
    </xf>
    <xf numFmtId="170" fontId="0" fillId="36" borderId="75" xfId="42" applyNumberFormat="1" applyFont="1" applyFill="1" applyBorder="1" applyAlignment="1">
      <alignment horizontal="center" wrapText="1"/>
    </xf>
    <xf numFmtId="16" fontId="0" fillId="36" borderId="75" xfId="0" applyNumberFormat="1" applyFont="1" applyFill="1" applyBorder="1" applyAlignment="1">
      <alignment/>
    </xf>
    <xf numFmtId="173" fontId="0" fillId="0" borderId="110" xfId="42" applyNumberFormat="1" applyFont="1" applyBorder="1" applyAlignment="1" quotePrefix="1">
      <alignment/>
    </xf>
    <xf numFmtId="0" fontId="8" fillId="0" borderId="19" xfId="0" applyFont="1" applyBorder="1" applyAlignment="1">
      <alignment horizontal="center"/>
    </xf>
    <xf numFmtId="0" fontId="8" fillId="0" borderId="10" xfId="0" applyFont="1" applyBorder="1" applyAlignment="1">
      <alignment horizontal="center"/>
    </xf>
    <xf numFmtId="0" fontId="0" fillId="0" borderId="11" xfId="0" applyFont="1" applyBorder="1" applyAlignment="1">
      <alignment horizontal="center"/>
    </xf>
    <xf numFmtId="16" fontId="0" fillId="35" borderId="10" xfId="0" applyNumberFormat="1" applyFont="1" applyFill="1" applyBorder="1" applyAlignment="1">
      <alignment/>
    </xf>
    <xf numFmtId="0" fontId="3" fillId="0" borderId="110" xfId="0" applyFont="1" applyBorder="1" applyAlignment="1" applyProtection="1">
      <alignment horizontal="center"/>
      <protection locked="0"/>
    </xf>
    <xf numFmtId="0" fontId="3" fillId="0" borderId="103" xfId="0" applyFont="1" applyBorder="1" applyAlignment="1" applyProtection="1">
      <alignment horizontal="center"/>
      <protection locked="0"/>
    </xf>
    <xf numFmtId="16" fontId="0" fillId="35" borderId="108" xfId="0" applyNumberFormat="1" applyFont="1" applyFill="1" applyBorder="1" applyAlignment="1">
      <alignment/>
    </xf>
    <xf numFmtId="16" fontId="8" fillId="0" borderId="10" xfId="0" applyNumberFormat="1" applyFont="1" applyBorder="1" applyAlignment="1">
      <alignment horizontal="center"/>
    </xf>
    <xf numFmtId="170" fontId="0" fillId="36" borderId="15" xfId="42" applyNumberFormat="1" applyFont="1" applyFill="1" applyBorder="1" applyAlignment="1">
      <alignment horizontal="center" wrapText="1"/>
    </xf>
    <xf numFmtId="171" fontId="0" fillId="36" borderId="47" xfId="42" applyNumberFormat="1" applyFont="1" applyFill="1" applyBorder="1" applyAlignment="1" quotePrefix="1">
      <alignment/>
    </xf>
    <xf numFmtId="171" fontId="0" fillId="36" borderId="53" xfId="42" applyNumberFormat="1" applyFont="1" applyFill="1" applyBorder="1" applyAlignment="1" quotePrefix="1">
      <alignment/>
    </xf>
    <xf numFmtId="171" fontId="0" fillId="36" borderId="59" xfId="42" applyNumberFormat="1" applyFont="1" applyFill="1" applyBorder="1" applyAlignment="1" quotePrefix="1">
      <alignment/>
    </xf>
    <xf numFmtId="16" fontId="0" fillId="36" borderId="84" xfId="0" applyNumberFormat="1" applyFont="1" applyFill="1" applyBorder="1" applyAlignment="1">
      <alignment/>
    </xf>
    <xf numFmtId="0" fontId="8" fillId="36" borderId="65" xfId="0" applyFont="1" applyFill="1" applyBorder="1" applyAlignment="1">
      <alignment horizontal="center"/>
    </xf>
    <xf numFmtId="0" fontId="8" fillId="36" borderId="13" xfId="0" applyFont="1" applyFill="1" applyBorder="1" applyAlignment="1">
      <alignment horizontal="center"/>
    </xf>
    <xf numFmtId="16" fontId="8" fillId="36" borderId="13" xfId="0" applyNumberFormat="1" applyFont="1" applyFill="1" applyBorder="1" applyAlignment="1">
      <alignment horizontal="center"/>
    </xf>
    <xf numFmtId="16" fontId="0" fillId="36" borderId="78" xfId="0" applyNumberFormat="1" applyFont="1" applyFill="1" applyBorder="1" applyAlignment="1">
      <alignment/>
    </xf>
    <xf numFmtId="0" fontId="3" fillId="36" borderId="47" xfId="0" applyFont="1" applyFill="1" applyBorder="1" applyAlignment="1" applyProtection="1">
      <alignment horizontal="center"/>
      <protection locked="0"/>
    </xf>
    <xf numFmtId="0" fontId="3" fillId="36" borderId="53" xfId="0" applyFont="1" applyFill="1" applyBorder="1" applyAlignment="1" applyProtection="1">
      <alignment horizontal="center"/>
      <protection locked="0"/>
    </xf>
    <xf numFmtId="0" fontId="3" fillId="36" borderId="59" xfId="0" applyFont="1" applyFill="1" applyBorder="1" applyAlignment="1" applyProtection="1">
      <alignment horizontal="center"/>
      <protection locked="0"/>
    </xf>
    <xf numFmtId="16" fontId="8" fillId="36" borderId="0" xfId="0" applyNumberFormat="1" applyFont="1" applyFill="1" applyBorder="1" applyAlignment="1">
      <alignment horizontal="center"/>
    </xf>
    <xf numFmtId="170" fontId="0" fillId="36" borderId="78" xfId="42" applyNumberFormat="1" applyFont="1" applyFill="1" applyBorder="1" applyAlignment="1">
      <alignment horizontal="center" wrapText="1"/>
    </xf>
    <xf numFmtId="2" fontId="0" fillId="0" borderId="0" xfId="0" applyNumberFormat="1" applyAlignment="1">
      <alignment/>
    </xf>
    <xf numFmtId="1" fontId="0" fillId="0" borderId="111" xfId="42" applyNumberFormat="1" applyFont="1" applyBorder="1" applyAlignment="1">
      <alignment horizontal="center"/>
    </xf>
    <xf numFmtId="1" fontId="0" fillId="0" borderId="32" xfId="42" applyNumberFormat="1" applyFont="1" applyBorder="1" applyAlignment="1">
      <alignment horizontal="center"/>
    </xf>
    <xf numFmtId="1" fontId="0" fillId="0" borderId="22" xfId="42" applyNumberFormat="1" applyFont="1" applyBorder="1" applyAlignment="1" quotePrefix="1">
      <alignment horizontal="center"/>
    </xf>
    <xf numFmtId="173" fontId="0" fillId="0" borderId="33" xfId="42" applyNumberFormat="1" applyFont="1" applyBorder="1" applyAlignment="1" quotePrefix="1">
      <alignment/>
    </xf>
    <xf numFmtId="178" fontId="0" fillId="35" borderId="33" xfId="0" applyNumberFormat="1" applyFont="1" applyFill="1" applyBorder="1" applyAlignment="1">
      <alignment/>
    </xf>
    <xf numFmtId="0" fontId="0" fillId="36" borderId="108" xfId="0" applyFill="1" applyBorder="1" applyAlignment="1">
      <alignment horizontal="center"/>
    </xf>
    <xf numFmtId="181" fontId="0" fillId="36" borderId="108" xfId="0" applyNumberFormat="1" applyFill="1" applyBorder="1" applyAlignment="1">
      <alignment horizontal="center"/>
    </xf>
    <xf numFmtId="0" fontId="0" fillId="36" borderId="106" xfId="0" applyFill="1" applyBorder="1" applyAlignment="1">
      <alignment horizontal="center"/>
    </xf>
    <xf numFmtId="0" fontId="0" fillId="36" borderId="104" xfId="0" applyFill="1" applyBorder="1" applyAlignment="1">
      <alignment horizontal="center"/>
    </xf>
    <xf numFmtId="0" fontId="0" fillId="36" borderId="107" xfId="0" applyFill="1" applyBorder="1" applyAlignment="1">
      <alignment horizontal="center"/>
    </xf>
    <xf numFmtId="0" fontId="0" fillId="36" borderId="109" xfId="0" applyFill="1" applyBorder="1" applyAlignment="1">
      <alignment horizontal="center"/>
    </xf>
    <xf numFmtId="181" fontId="0" fillId="36" borderId="109" xfId="0" applyNumberFormat="1" applyFill="1" applyBorder="1" applyAlignment="1">
      <alignment horizontal="center"/>
    </xf>
    <xf numFmtId="0" fontId="0" fillId="36" borderId="105" xfId="0" applyFill="1" applyBorder="1" applyAlignment="1">
      <alignment horizontal="center"/>
    </xf>
    <xf numFmtId="0" fontId="0" fillId="36" borderId="112" xfId="0" applyFill="1" applyBorder="1" applyAlignment="1">
      <alignment horizontal="center"/>
    </xf>
    <xf numFmtId="0" fontId="0" fillId="36" borderId="113" xfId="0" applyFill="1" applyBorder="1" applyAlignment="1">
      <alignment horizontal="center"/>
    </xf>
    <xf numFmtId="0" fontId="0" fillId="36" borderId="114" xfId="0" applyFill="1" applyBorder="1" applyAlignment="1">
      <alignment horizontal="center"/>
    </xf>
    <xf numFmtId="0" fontId="1" fillId="36" borderId="108" xfId="0" applyFont="1" applyFill="1" applyBorder="1" applyAlignment="1">
      <alignment horizontal="center"/>
    </xf>
    <xf numFmtId="0" fontId="1" fillId="36" borderId="111" xfId="0" applyFont="1" applyFill="1" applyBorder="1" applyAlignment="1">
      <alignment/>
    </xf>
    <xf numFmtId="0" fontId="0" fillId="36" borderId="115" xfId="0" applyFont="1" applyFill="1" applyBorder="1" applyAlignment="1">
      <alignment horizontal="center"/>
    </xf>
    <xf numFmtId="165" fontId="0" fillId="36" borderId="115" xfId="42" applyNumberFormat="1" applyFont="1" applyFill="1" applyBorder="1" applyAlignment="1" quotePrefix="1">
      <alignment horizontal="center"/>
    </xf>
    <xf numFmtId="0" fontId="3" fillId="36" borderId="75" xfId="0" applyFont="1" applyFill="1" applyBorder="1" applyAlignment="1" applyProtection="1">
      <alignment horizontal="center"/>
      <protection locked="0"/>
    </xf>
    <xf numFmtId="0" fontId="3" fillId="36" borderId="78" xfId="0" applyFont="1" applyFill="1" applyBorder="1" applyAlignment="1" applyProtection="1">
      <alignment horizontal="center"/>
      <protection locked="0"/>
    </xf>
    <xf numFmtId="16" fontId="8" fillId="0" borderId="82" xfId="0" applyNumberFormat="1" applyFont="1" applyBorder="1" applyAlignment="1">
      <alignment horizontal="center"/>
    </xf>
    <xf numFmtId="171" fontId="0" fillId="36" borderId="0" xfId="42" applyNumberFormat="1" applyFont="1" applyFill="1" applyAlignment="1">
      <alignment/>
    </xf>
    <xf numFmtId="171" fontId="0" fillId="36" borderId="12" xfId="42" applyNumberFormat="1" applyFont="1" applyFill="1" applyBorder="1" applyAlignment="1">
      <alignment horizontal="right"/>
    </xf>
    <xf numFmtId="0" fontId="8" fillId="36" borderId="94" xfId="0" applyFont="1" applyFill="1" applyBorder="1" applyAlignment="1">
      <alignment horizontal="center"/>
    </xf>
    <xf numFmtId="0" fontId="8" fillId="36" borderId="24" xfId="0" applyFont="1" applyFill="1" applyBorder="1" applyAlignment="1">
      <alignment horizontal="center"/>
    </xf>
    <xf numFmtId="0" fontId="8" fillId="36" borderId="81" xfId="0" applyFont="1" applyFill="1" applyBorder="1" applyAlignment="1">
      <alignment horizontal="center"/>
    </xf>
    <xf numFmtId="0" fontId="8" fillId="36" borderId="23" xfId="0" applyFont="1" applyFill="1" applyBorder="1" applyAlignment="1">
      <alignment horizontal="center"/>
    </xf>
    <xf numFmtId="0" fontId="8" fillId="36" borderId="85" xfId="0" applyFont="1" applyFill="1" applyBorder="1" applyAlignment="1">
      <alignment horizontal="center"/>
    </xf>
    <xf numFmtId="171" fontId="0" fillId="36" borderId="0" xfId="42" applyNumberFormat="1" applyFont="1" applyFill="1" applyBorder="1" applyAlignment="1">
      <alignment horizontal="right"/>
    </xf>
    <xf numFmtId="0" fontId="8" fillId="36" borderId="95" xfId="0" applyFont="1" applyFill="1" applyBorder="1" applyAlignment="1">
      <alignment horizontal="center"/>
    </xf>
    <xf numFmtId="0" fontId="8" fillId="36" borderId="26" xfId="0" applyFont="1" applyFill="1" applyBorder="1" applyAlignment="1">
      <alignment horizontal="center"/>
    </xf>
    <xf numFmtId="0" fontId="8" fillId="36" borderId="82" xfId="0" applyFont="1" applyFill="1" applyBorder="1" applyAlignment="1">
      <alignment horizontal="center"/>
    </xf>
    <xf numFmtId="0" fontId="8" fillId="36" borderId="25" xfId="0" applyFont="1" applyFill="1" applyBorder="1" applyAlignment="1">
      <alignment horizontal="center"/>
    </xf>
    <xf numFmtId="0" fontId="8" fillId="36" borderId="86" xfId="0" applyFont="1" applyFill="1" applyBorder="1" applyAlignment="1">
      <alignment horizontal="center"/>
    </xf>
    <xf numFmtId="179" fontId="8" fillId="36" borderId="95" xfId="0" applyNumberFormat="1" applyFont="1" applyFill="1" applyBorder="1" applyAlignment="1">
      <alignment horizontal="center"/>
    </xf>
    <xf numFmtId="179" fontId="8" fillId="36" borderId="26" xfId="0" applyNumberFormat="1" applyFont="1" applyFill="1" applyBorder="1" applyAlignment="1">
      <alignment horizontal="center"/>
    </xf>
    <xf numFmtId="179" fontId="8" fillId="36" borderId="82" xfId="0" applyNumberFormat="1" applyFont="1" applyFill="1" applyBorder="1" applyAlignment="1">
      <alignment horizontal="center"/>
    </xf>
    <xf numFmtId="16" fontId="8" fillId="36" borderId="95" xfId="0" applyNumberFormat="1" applyFont="1" applyFill="1" applyBorder="1" applyAlignment="1" quotePrefix="1">
      <alignment horizontal="center"/>
    </xf>
    <xf numFmtId="0" fontId="8" fillId="36" borderId="26" xfId="0" applyFont="1" applyFill="1" applyBorder="1" applyAlignment="1" quotePrefix="1">
      <alignment horizontal="center"/>
    </xf>
    <xf numFmtId="0" fontId="8" fillId="36" borderId="82" xfId="0" applyFont="1" applyFill="1" applyBorder="1" applyAlignment="1" quotePrefix="1">
      <alignment horizontal="center"/>
    </xf>
    <xf numFmtId="16" fontId="8" fillId="36" borderId="26" xfId="0" applyNumberFormat="1" applyFont="1" applyFill="1" applyBorder="1" applyAlignment="1" quotePrefix="1">
      <alignment horizontal="center"/>
    </xf>
    <xf numFmtId="16" fontId="8" fillId="36" borderId="86" xfId="0" applyNumberFormat="1" applyFont="1" applyFill="1" applyBorder="1" applyAlignment="1" quotePrefix="1">
      <alignment horizontal="center"/>
    </xf>
    <xf numFmtId="16" fontId="8" fillId="36" borderId="82" xfId="0" applyNumberFormat="1" applyFont="1" applyFill="1" applyBorder="1" applyAlignment="1" quotePrefix="1">
      <alignment horizontal="center"/>
    </xf>
    <xf numFmtId="16" fontId="8" fillId="36" borderId="82" xfId="0" applyNumberFormat="1" applyFont="1" applyFill="1" applyBorder="1" applyAlignment="1">
      <alignment horizontal="center"/>
    </xf>
    <xf numFmtId="171" fontId="0" fillId="36" borderId="18" xfId="42" applyNumberFormat="1" applyFont="1" applyFill="1" applyBorder="1" applyAlignment="1">
      <alignment horizontal="right"/>
    </xf>
    <xf numFmtId="0" fontId="0" fillId="36" borderId="96" xfId="0" applyFont="1" applyFill="1" applyBorder="1" applyAlignment="1">
      <alignment horizontal="center"/>
    </xf>
    <xf numFmtId="0" fontId="0" fillId="36" borderId="28" xfId="0" applyFont="1" applyFill="1" applyBorder="1" applyAlignment="1">
      <alignment horizontal="center"/>
    </xf>
    <xf numFmtId="0" fontId="0" fillId="36" borderId="83" xfId="0" applyFont="1" applyFill="1" applyBorder="1" applyAlignment="1">
      <alignment horizontal="center"/>
    </xf>
    <xf numFmtId="0" fontId="0" fillId="36" borderId="27" xfId="0" applyFont="1" applyFill="1" applyBorder="1" applyAlignment="1">
      <alignment horizontal="center"/>
    </xf>
    <xf numFmtId="0" fontId="0" fillId="36" borderId="87" xfId="0" applyFont="1" applyFill="1" applyBorder="1" applyAlignment="1">
      <alignment horizontal="center"/>
    </xf>
    <xf numFmtId="178" fontId="0" fillId="36" borderId="15" xfId="0" applyNumberFormat="1" applyFill="1" applyBorder="1" applyAlignment="1">
      <alignment horizontal="center" wrapText="1"/>
    </xf>
    <xf numFmtId="178" fontId="0" fillId="36" borderId="21" xfId="0" applyNumberFormat="1" applyFill="1" applyBorder="1" applyAlignment="1">
      <alignment/>
    </xf>
    <xf numFmtId="178" fontId="0" fillId="36" borderId="12" xfId="0" applyNumberFormat="1" applyFill="1" applyBorder="1" applyAlignment="1">
      <alignment/>
    </xf>
    <xf numFmtId="178" fontId="0" fillId="36" borderId="19" xfId="42" applyNumberFormat="1" applyFont="1" applyFill="1" applyBorder="1" applyAlignment="1">
      <alignment horizontal="center" wrapText="1"/>
    </xf>
    <xf numFmtId="178" fontId="0" fillId="36" borderId="97" xfId="0" applyNumberFormat="1" applyFont="1" applyFill="1" applyBorder="1" applyAlignment="1">
      <alignment/>
    </xf>
    <xf numFmtId="178" fontId="0" fillId="36" borderId="30" xfId="0" applyNumberFormat="1" applyFont="1" applyFill="1" applyBorder="1" applyAlignment="1">
      <alignment/>
    </xf>
    <xf numFmtId="178" fontId="0" fillId="36" borderId="31" xfId="0" applyNumberFormat="1" applyFont="1" applyFill="1" applyBorder="1" applyAlignment="1">
      <alignment/>
    </xf>
    <xf numFmtId="178" fontId="0" fillId="36" borderId="29" xfId="0" applyNumberFormat="1" applyFont="1" applyFill="1" applyBorder="1" applyAlignment="1">
      <alignment/>
    </xf>
    <xf numFmtId="178" fontId="0" fillId="36" borderId="30" xfId="0" applyNumberFormat="1" applyFont="1" applyFill="1" applyBorder="1" applyAlignment="1" quotePrefix="1">
      <alignment/>
    </xf>
    <xf numFmtId="178" fontId="0" fillId="36" borderId="88" xfId="0" applyNumberFormat="1" applyFont="1" applyFill="1" applyBorder="1" applyAlignment="1">
      <alignment/>
    </xf>
    <xf numFmtId="178" fontId="0" fillId="36" borderId="33" xfId="0" applyNumberFormat="1" applyFont="1" applyFill="1" applyBorder="1" applyAlignment="1">
      <alignment/>
    </xf>
    <xf numFmtId="0" fontId="1" fillId="36" borderId="47" xfId="0" applyFont="1" applyFill="1" applyBorder="1" applyAlignment="1">
      <alignment/>
    </xf>
    <xf numFmtId="1" fontId="0" fillId="36" borderId="48" xfId="42" applyNumberFormat="1" applyFont="1" applyFill="1" applyBorder="1" applyAlignment="1">
      <alignment horizontal="center"/>
    </xf>
    <xf numFmtId="1" fontId="0" fillId="36" borderId="55" xfId="42" applyNumberFormat="1" applyFont="1" applyFill="1" applyBorder="1" applyAlignment="1" quotePrefix="1">
      <alignment horizontal="center"/>
    </xf>
    <xf numFmtId="173" fontId="0" fillId="36" borderId="110" xfId="42" applyNumberFormat="1" applyFont="1" applyFill="1" applyBorder="1" applyAlignment="1" quotePrefix="1">
      <alignment/>
    </xf>
    <xf numFmtId="0" fontId="3" fillId="36" borderId="50" xfId="0" applyFont="1" applyFill="1" applyBorder="1" applyAlignment="1" applyProtection="1">
      <alignment horizontal="center"/>
      <protection locked="0"/>
    </xf>
    <xf numFmtId="0" fontId="3" fillId="36" borderId="51" xfId="0" applyFont="1" applyFill="1" applyBorder="1" applyAlignment="1" applyProtection="1">
      <alignment horizontal="center"/>
      <protection locked="0"/>
    </xf>
    <xf numFmtId="0" fontId="3" fillId="36" borderId="52" xfId="0" applyFont="1" applyFill="1" applyBorder="1" applyAlignment="1" applyProtection="1">
      <alignment horizontal="center"/>
      <protection locked="0"/>
    </xf>
    <xf numFmtId="0" fontId="3" fillId="36" borderId="91" xfId="0" applyFont="1" applyFill="1" applyBorder="1" applyAlignment="1" applyProtection="1">
      <alignment horizontal="center"/>
      <protection locked="0"/>
    </xf>
    <xf numFmtId="0" fontId="3" fillId="36" borderId="89" xfId="0" applyFont="1" applyFill="1" applyBorder="1" applyAlignment="1" applyProtection="1">
      <alignment horizontal="center"/>
      <protection locked="0"/>
    </xf>
    <xf numFmtId="0" fontId="1" fillId="36" borderId="53" xfId="0" applyFont="1" applyFill="1" applyBorder="1" applyAlignment="1">
      <alignment/>
    </xf>
    <xf numFmtId="1" fontId="0" fillId="36" borderId="54" xfId="42" applyNumberFormat="1" applyFont="1" applyFill="1" applyBorder="1" applyAlignment="1">
      <alignment horizontal="center"/>
    </xf>
    <xf numFmtId="173" fontId="0" fillId="36" borderId="99" xfId="42" applyNumberFormat="1" applyFont="1" applyFill="1" applyBorder="1" applyAlignment="1" quotePrefix="1">
      <alignment/>
    </xf>
    <xf numFmtId="0" fontId="3" fillId="36" borderId="56" xfId="0" applyFont="1" applyFill="1" applyBorder="1" applyAlignment="1" applyProtection="1">
      <alignment horizontal="center"/>
      <protection locked="0"/>
    </xf>
    <xf numFmtId="0" fontId="3" fillId="36" borderId="57" xfId="0" applyFont="1" applyFill="1" applyBorder="1" applyAlignment="1" applyProtection="1">
      <alignment horizontal="center"/>
      <protection locked="0"/>
    </xf>
    <xf numFmtId="0" fontId="3" fillId="36" borderId="58" xfId="0" applyFont="1" applyFill="1" applyBorder="1" applyAlignment="1" applyProtection="1">
      <alignment horizontal="center"/>
      <protection locked="0"/>
    </xf>
    <xf numFmtId="0" fontId="3" fillId="36" borderId="92" xfId="0" applyFont="1" applyFill="1" applyBorder="1" applyAlignment="1" applyProtection="1">
      <alignment horizontal="center"/>
      <protection locked="0"/>
    </xf>
    <xf numFmtId="0" fontId="3" fillId="36" borderId="90" xfId="0" applyFont="1" applyFill="1" applyBorder="1" applyAlignment="1" applyProtection="1">
      <alignment horizontal="center"/>
      <protection locked="0"/>
    </xf>
    <xf numFmtId="0" fontId="3" fillId="36" borderId="99" xfId="0" applyFont="1" applyFill="1" applyBorder="1" applyAlignment="1" applyProtection="1">
      <alignment horizontal="center"/>
      <protection locked="0"/>
    </xf>
    <xf numFmtId="0" fontId="1" fillId="36" borderId="59" xfId="0" applyFont="1" applyFill="1" applyBorder="1" applyAlignment="1">
      <alignment/>
    </xf>
    <xf numFmtId="1" fontId="0" fillId="36" borderId="60" xfId="42" applyNumberFormat="1" applyFont="1" applyFill="1" applyBorder="1" applyAlignment="1">
      <alignment horizontal="center"/>
    </xf>
    <xf numFmtId="1" fontId="0" fillId="36" borderId="61" xfId="42" applyNumberFormat="1" applyFont="1" applyFill="1" applyBorder="1" applyAlignment="1" quotePrefix="1">
      <alignment horizontal="center"/>
    </xf>
    <xf numFmtId="173" fontId="0" fillId="36" borderId="103" xfId="42" applyNumberFormat="1" applyFont="1" applyFill="1" applyBorder="1" applyAlignment="1" quotePrefix="1">
      <alignment/>
    </xf>
    <xf numFmtId="0" fontId="3" fillId="36" borderId="62" xfId="0" applyFont="1" applyFill="1" applyBorder="1" applyAlignment="1" applyProtection="1">
      <alignment horizontal="center"/>
      <protection locked="0"/>
    </xf>
    <xf numFmtId="0" fontId="3" fillId="36" borderId="63" xfId="0" applyFont="1" applyFill="1" applyBorder="1" applyAlignment="1" applyProtection="1">
      <alignment horizontal="center"/>
      <protection locked="0"/>
    </xf>
    <xf numFmtId="0" fontId="3" fillId="36" borderId="64" xfId="0" applyFont="1" applyFill="1" applyBorder="1" applyAlignment="1" applyProtection="1">
      <alignment horizontal="center"/>
      <protection locked="0"/>
    </xf>
    <xf numFmtId="0" fontId="3" fillId="36" borderId="93" xfId="0" applyFont="1" applyFill="1" applyBorder="1" applyAlignment="1" applyProtection="1">
      <alignment horizontal="center"/>
      <protection locked="0"/>
    </xf>
    <xf numFmtId="0" fontId="3" fillId="36" borderId="98" xfId="0" applyFont="1" applyFill="1" applyBorder="1" applyAlignment="1" applyProtection="1">
      <alignment horizontal="center"/>
      <protection locked="0"/>
    </xf>
    <xf numFmtId="0" fontId="1" fillId="36" borderId="15" xfId="0" applyFont="1" applyFill="1" applyBorder="1" applyAlignment="1">
      <alignment/>
    </xf>
    <xf numFmtId="1" fontId="0" fillId="36" borderId="20" xfId="42" applyNumberFormat="1" applyFont="1" applyFill="1" applyBorder="1" applyAlignment="1">
      <alignment horizontal="center"/>
    </xf>
    <xf numFmtId="1" fontId="0" fillId="36" borderId="18" xfId="42" applyNumberFormat="1" applyFont="1" applyFill="1" applyBorder="1" applyAlignment="1" quotePrefix="1">
      <alignment horizontal="center"/>
    </xf>
    <xf numFmtId="173" fontId="0" fillId="36" borderId="11" xfId="42" applyNumberFormat="1" applyFont="1" applyFill="1" applyBorder="1" applyAlignment="1" quotePrefix="1">
      <alignment/>
    </xf>
    <xf numFmtId="0" fontId="3" fillId="36" borderId="97" xfId="0" applyFont="1" applyFill="1" applyBorder="1" applyAlignment="1" applyProtection="1">
      <alignment horizontal="center"/>
      <protection locked="0"/>
    </xf>
    <xf numFmtId="0" fontId="3" fillId="36" borderId="30" xfId="0" applyFont="1" applyFill="1" applyBorder="1" applyAlignment="1" applyProtection="1">
      <alignment horizontal="center"/>
      <protection locked="0"/>
    </xf>
    <xf numFmtId="0" fontId="3" fillId="36" borderId="31" xfId="0" applyFont="1" applyFill="1" applyBorder="1" applyAlignment="1" applyProtection="1">
      <alignment horizontal="center"/>
      <protection locked="0"/>
    </xf>
    <xf numFmtId="0" fontId="3" fillId="36" borderId="29" xfId="0" applyFont="1" applyFill="1" applyBorder="1" applyAlignment="1" applyProtection="1">
      <alignment horizontal="center"/>
      <protection locked="0"/>
    </xf>
    <xf numFmtId="0" fontId="3" fillId="36" borderId="88" xfId="0" applyFont="1" applyFill="1" applyBorder="1" applyAlignment="1" applyProtection="1">
      <alignment horizontal="center"/>
      <protection locked="0"/>
    </xf>
    <xf numFmtId="171" fontId="3" fillId="36" borderId="0" xfId="42" applyNumberFormat="1" applyFont="1" applyFill="1" applyAlignment="1">
      <alignment/>
    </xf>
    <xf numFmtId="0" fontId="14" fillId="36" borderId="0" xfId="0" applyFont="1" applyFill="1" applyAlignment="1">
      <alignment/>
    </xf>
    <xf numFmtId="0" fontId="8" fillId="36" borderId="0" xfId="0" applyFont="1" applyFill="1" applyAlignment="1">
      <alignment horizontal="center"/>
    </xf>
    <xf numFmtId="171" fontId="15" fillId="36" borderId="0" xfId="42" applyNumberFormat="1" applyFont="1" applyFill="1" applyAlignment="1">
      <alignment horizontal="center"/>
    </xf>
    <xf numFmtId="171" fontId="8" fillId="36" borderId="0" xfId="42" applyNumberFormat="1" applyFont="1" applyFill="1" applyAlignment="1">
      <alignment/>
    </xf>
    <xf numFmtId="0" fontId="13" fillId="36" borderId="0" xfId="53" applyFont="1" applyFill="1" applyAlignment="1" applyProtection="1">
      <alignment/>
      <protection/>
    </xf>
    <xf numFmtId="171" fontId="8" fillId="36" borderId="0" xfId="0" applyNumberFormat="1" applyFont="1" applyFill="1" applyAlignment="1">
      <alignment/>
    </xf>
    <xf numFmtId="171" fontId="0" fillId="36" borderId="0" xfId="0" applyNumberFormat="1" applyFill="1" applyAlignment="1">
      <alignment/>
    </xf>
    <xf numFmtId="1" fontId="0" fillId="36" borderId="49" xfId="42" applyNumberFormat="1" applyFont="1" applyFill="1" applyBorder="1" applyAlignment="1" quotePrefix="1">
      <alignment horizontal="center"/>
    </xf>
    <xf numFmtId="16" fontId="0" fillId="35" borderId="19" xfId="0" applyNumberFormat="1" applyFont="1" applyFill="1" applyBorder="1" applyAlignment="1">
      <alignment horizontal="center"/>
    </xf>
    <xf numFmtId="0" fontId="3" fillId="36" borderId="110" xfId="0" applyFont="1" applyFill="1" applyBorder="1" applyAlignment="1" applyProtection="1">
      <alignment horizontal="center"/>
      <protection locked="0"/>
    </xf>
    <xf numFmtId="0" fontId="3" fillId="36" borderId="103"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une30fiasco.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hyperlink" Target="June30fiasco.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June30fiasco.html"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BZ55"/>
  <sheetViews>
    <sheetView showGridLines="0" tabSelected="1" zoomScalePageLayoutView="0" workbookViewId="0" topLeftCell="A1">
      <selection activeCell="A1" sqref="A1"/>
    </sheetView>
  </sheetViews>
  <sheetFormatPr defaultColWidth="9.140625" defaultRowHeight="12.75"/>
  <cols>
    <col min="1" max="1" width="2.421875" style="25" customWidth="1"/>
    <col min="2" max="2" width="28.421875" style="0" customWidth="1"/>
    <col min="3" max="3" width="3.8515625" style="3" customWidth="1"/>
    <col min="4" max="4" width="3.28125" style="6" customWidth="1"/>
    <col min="5" max="5" width="8.140625" style="5" customWidth="1"/>
    <col min="6" max="11" width="3.7109375" style="0" customWidth="1"/>
    <col min="12" max="12" width="3.421875" style="0" customWidth="1"/>
    <col min="13" max="34" width="3.7109375" style="0" customWidth="1"/>
    <col min="35" max="16384" width="9.140625" style="25" customWidth="1"/>
  </cols>
  <sheetData>
    <row r="2" ht="15.75">
      <c r="B2" s="32" t="s">
        <v>0</v>
      </c>
    </row>
    <row r="3" ht="12.75">
      <c r="B3" s="86" t="s">
        <v>248</v>
      </c>
    </row>
    <row r="4" ht="12.75">
      <c r="B4" s="35"/>
    </row>
    <row r="5" ht="13.5" thickBot="1">
      <c r="B5" s="35"/>
    </row>
    <row r="6" spans="2:44" ht="12.75">
      <c r="B6" s="33"/>
      <c r="C6" s="23"/>
      <c r="D6" s="18"/>
      <c r="E6" s="217" t="s">
        <v>1</v>
      </c>
      <c r="F6" s="212" t="s">
        <v>2</v>
      </c>
      <c r="G6" s="38" t="s">
        <v>2</v>
      </c>
      <c r="H6" s="174" t="s">
        <v>2</v>
      </c>
      <c r="I6" s="37" t="s">
        <v>3</v>
      </c>
      <c r="J6" s="38" t="s">
        <v>3</v>
      </c>
      <c r="K6" s="38" t="s">
        <v>3</v>
      </c>
      <c r="L6" s="202" t="s">
        <v>3</v>
      </c>
      <c r="M6" s="212" t="s">
        <v>3</v>
      </c>
      <c r="N6" s="38" t="s">
        <v>117</v>
      </c>
      <c r="O6" s="174" t="s">
        <v>117</v>
      </c>
      <c r="P6" s="212" t="s">
        <v>2</v>
      </c>
      <c r="Q6" s="38" t="s">
        <v>2</v>
      </c>
      <c r="R6" s="38" t="s">
        <v>3</v>
      </c>
      <c r="S6" s="38" t="s">
        <v>2</v>
      </c>
      <c r="T6" s="38" t="s">
        <v>2</v>
      </c>
      <c r="U6" s="174" t="s">
        <v>3</v>
      </c>
      <c r="V6" s="212" t="s">
        <v>3</v>
      </c>
      <c r="W6" s="38" t="s">
        <v>3</v>
      </c>
      <c r="X6" s="38" t="s">
        <v>2</v>
      </c>
      <c r="Y6" s="202" t="s">
        <v>3</v>
      </c>
      <c r="Z6" s="255" t="s">
        <v>3</v>
      </c>
      <c r="AA6" s="284" t="s">
        <v>2</v>
      </c>
      <c r="AB6" s="278" t="s">
        <v>3</v>
      </c>
      <c r="AC6" s="259" t="s">
        <v>117</v>
      </c>
      <c r="AD6" s="212" t="s">
        <v>3</v>
      </c>
      <c r="AE6" s="174" t="s">
        <v>2</v>
      </c>
      <c r="AF6" s="174" t="s">
        <v>2</v>
      </c>
      <c r="AG6" s="38"/>
      <c r="AH6" s="174"/>
      <c r="AI6" s="67"/>
      <c r="AJ6" s="67"/>
      <c r="AK6" s="67"/>
      <c r="AL6" s="67"/>
      <c r="AM6" s="67"/>
      <c r="AN6" s="67"/>
      <c r="AO6" s="67"/>
      <c r="AP6" s="67"/>
      <c r="AQ6" s="67"/>
      <c r="AR6" s="67"/>
    </row>
    <row r="7" spans="2:44" ht="12.75">
      <c r="B7" s="24"/>
      <c r="C7" s="8"/>
      <c r="D7" s="9"/>
      <c r="E7" s="218"/>
      <c r="F7" s="213" t="s">
        <v>4</v>
      </c>
      <c r="G7" s="40" t="s">
        <v>4</v>
      </c>
      <c r="H7" s="175" t="s">
        <v>4</v>
      </c>
      <c r="I7" s="39" t="s">
        <v>5</v>
      </c>
      <c r="J7" s="40" t="s">
        <v>6</v>
      </c>
      <c r="K7" s="40" t="s">
        <v>112</v>
      </c>
      <c r="L7" s="203" t="s">
        <v>5</v>
      </c>
      <c r="M7" s="213" t="s">
        <v>112</v>
      </c>
      <c r="N7" s="40" t="s">
        <v>112</v>
      </c>
      <c r="O7" s="175" t="s">
        <v>112</v>
      </c>
      <c r="P7" s="213" t="s">
        <v>4</v>
      </c>
      <c r="Q7" s="40" t="s">
        <v>4</v>
      </c>
      <c r="R7" s="40" t="s">
        <v>119</v>
      </c>
      <c r="S7" s="40" t="s">
        <v>5</v>
      </c>
      <c r="T7" s="40" t="s">
        <v>5</v>
      </c>
      <c r="U7" s="175" t="s">
        <v>5</v>
      </c>
      <c r="V7" s="213">
        <v>1.25</v>
      </c>
      <c r="W7" s="40">
        <v>1.5</v>
      </c>
      <c r="X7" s="40">
        <v>1.5</v>
      </c>
      <c r="Y7" s="203">
        <v>1</v>
      </c>
      <c r="Z7" s="256">
        <v>1</v>
      </c>
      <c r="AA7" s="282">
        <v>1</v>
      </c>
      <c r="AB7" s="279">
        <v>1</v>
      </c>
      <c r="AC7" s="260">
        <v>1</v>
      </c>
      <c r="AD7" s="213">
        <v>1.5</v>
      </c>
      <c r="AE7" s="175">
        <v>1.5</v>
      </c>
      <c r="AF7" s="175">
        <v>1.5</v>
      </c>
      <c r="AG7" s="40"/>
      <c r="AH7" s="175"/>
      <c r="AI7" s="67"/>
      <c r="AJ7" s="67"/>
      <c r="AK7" s="67"/>
      <c r="AL7" s="67"/>
      <c r="AM7" s="67"/>
      <c r="AN7" s="67"/>
      <c r="AO7" s="67"/>
      <c r="AP7" s="67"/>
      <c r="AQ7" s="67"/>
      <c r="AR7" s="67"/>
    </row>
    <row r="8" spans="2:44" ht="12.75">
      <c r="B8" s="24"/>
      <c r="C8" s="8"/>
      <c r="D8" s="9"/>
      <c r="E8" s="218" t="s">
        <v>7</v>
      </c>
      <c r="F8" s="220">
        <v>190</v>
      </c>
      <c r="G8" s="41">
        <v>165</v>
      </c>
      <c r="H8" s="221">
        <v>140</v>
      </c>
      <c r="I8" s="39">
        <v>360</v>
      </c>
      <c r="J8" s="40">
        <v>205</v>
      </c>
      <c r="K8" s="40">
        <v>205</v>
      </c>
      <c r="L8" s="203">
        <v>205</v>
      </c>
      <c r="M8" s="213">
        <v>345</v>
      </c>
      <c r="N8" s="40">
        <v>330</v>
      </c>
      <c r="O8" s="175">
        <v>330</v>
      </c>
      <c r="P8" s="213">
        <v>70</v>
      </c>
      <c r="Q8" s="40">
        <v>115</v>
      </c>
      <c r="R8" s="40">
        <v>115</v>
      </c>
      <c r="S8" s="40">
        <v>90</v>
      </c>
      <c r="T8" s="40">
        <v>210</v>
      </c>
      <c r="U8" s="175">
        <v>210</v>
      </c>
      <c r="V8" s="213">
        <v>200</v>
      </c>
      <c r="W8" s="40">
        <v>220</v>
      </c>
      <c r="X8" s="40">
        <v>220</v>
      </c>
      <c r="Y8" s="203">
        <v>75</v>
      </c>
      <c r="Z8" s="256">
        <v>210</v>
      </c>
      <c r="AA8" s="282">
        <v>215</v>
      </c>
      <c r="AB8" s="279">
        <v>215</v>
      </c>
      <c r="AC8" s="260">
        <v>215</v>
      </c>
      <c r="AD8" s="213">
        <v>70</v>
      </c>
      <c r="AE8" s="175">
        <v>60</v>
      </c>
      <c r="AF8" s="175">
        <v>200</v>
      </c>
      <c r="AG8" s="40"/>
      <c r="AH8" s="175"/>
      <c r="AI8" s="67"/>
      <c r="AJ8" s="67"/>
      <c r="AK8" s="67"/>
      <c r="AL8" s="67"/>
      <c r="AM8" s="67"/>
      <c r="AN8" s="67"/>
      <c r="AO8" s="67"/>
      <c r="AP8" s="67"/>
      <c r="AQ8" s="67"/>
      <c r="AR8" s="67"/>
    </row>
    <row r="9" spans="2:44" ht="12.75">
      <c r="B9" s="24"/>
      <c r="C9" s="8"/>
      <c r="D9" s="9"/>
      <c r="E9" s="218" t="s">
        <v>8</v>
      </c>
      <c r="F9" s="214" t="s">
        <v>9</v>
      </c>
      <c r="G9" s="43" t="s">
        <v>10</v>
      </c>
      <c r="H9" s="222" t="s">
        <v>11</v>
      </c>
      <c r="I9" s="39" t="s">
        <v>12</v>
      </c>
      <c r="J9" s="44" t="s">
        <v>13</v>
      </c>
      <c r="K9" s="44" t="s">
        <v>113</v>
      </c>
      <c r="L9" s="204" t="s">
        <v>114</v>
      </c>
      <c r="M9" s="214" t="s">
        <v>116</v>
      </c>
      <c r="N9" s="44" t="s">
        <v>116</v>
      </c>
      <c r="O9" s="176" t="s">
        <v>116</v>
      </c>
      <c r="P9" s="214" t="s">
        <v>120</v>
      </c>
      <c r="Q9" s="44" t="s">
        <v>121</v>
      </c>
      <c r="R9" s="44" t="s">
        <v>121</v>
      </c>
      <c r="S9" s="44" t="s">
        <v>120</v>
      </c>
      <c r="T9" s="44" t="s">
        <v>116</v>
      </c>
      <c r="U9" s="176" t="s">
        <v>116</v>
      </c>
      <c r="V9" s="214" t="s">
        <v>116</v>
      </c>
      <c r="W9" s="44" t="s">
        <v>116</v>
      </c>
      <c r="X9" s="44" t="s">
        <v>139</v>
      </c>
      <c r="Y9" s="204" t="s">
        <v>10</v>
      </c>
      <c r="Z9" s="257" t="s">
        <v>13</v>
      </c>
      <c r="AA9" s="283" t="s">
        <v>116</v>
      </c>
      <c r="AB9" s="280" t="s">
        <v>113</v>
      </c>
      <c r="AC9" s="261" t="s">
        <v>114</v>
      </c>
      <c r="AD9" s="214" t="s">
        <v>185</v>
      </c>
      <c r="AE9" s="176" t="s">
        <v>185</v>
      </c>
      <c r="AF9" s="176" t="s">
        <v>121</v>
      </c>
      <c r="AG9" s="44"/>
      <c r="AH9" s="176"/>
      <c r="AI9" s="67"/>
      <c r="AJ9" s="67"/>
      <c r="AK9" s="67"/>
      <c r="AL9" s="67"/>
      <c r="AM9" s="67"/>
      <c r="AN9" s="67"/>
      <c r="AO9" s="67"/>
      <c r="AP9" s="67"/>
      <c r="AQ9" s="67"/>
      <c r="AR9" s="67"/>
    </row>
    <row r="10" spans="2:78" ht="13.5" thickBot="1">
      <c r="B10" s="47"/>
      <c r="C10" s="48">
        <f>COUNTIF(E10:AH10,"&gt;0")</f>
        <v>29</v>
      </c>
      <c r="D10" s="49"/>
      <c r="E10" s="219" t="s">
        <v>14</v>
      </c>
      <c r="F10" s="215">
        <f aca="true" t="shared" si="0" ref="F10:AH10">COUNTA(F12:F21)</f>
        <v>4</v>
      </c>
      <c r="G10" s="46">
        <f t="shared" si="0"/>
        <v>4</v>
      </c>
      <c r="H10" s="177">
        <f t="shared" si="0"/>
        <v>3</v>
      </c>
      <c r="I10" s="45">
        <f t="shared" si="0"/>
        <v>1</v>
      </c>
      <c r="J10" s="46">
        <f t="shared" si="0"/>
        <v>4</v>
      </c>
      <c r="K10" s="46">
        <f t="shared" si="0"/>
        <v>8</v>
      </c>
      <c r="L10" s="205">
        <f t="shared" si="0"/>
        <v>8</v>
      </c>
      <c r="M10" s="215">
        <f t="shared" si="0"/>
        <v>6</v>
      </c>
      <c r="N10" s="46">
        <f t="shared" si="0"/>
        <v>6</v>
      </c>
      <c r="O10" s="177">
        <f t="shared" si="0"/>
        <v>8</v>
      </c>
      <c r="P10" s="215">
        <f t="shared" si="0"/>
        <v>9</v>
      </c>
      <c r="Q10" s="46">
        <f t="shared" si="0"/>
        <v>10</v>
      </c>
      <c r="R10" s="46">
        <f t="shared" si="0"/>
        <v>8</v>
      </c>
      <c r="S10" s="46">
        <f t="shared" si="0"/>
        <v>10</v>
      </c>
      <c r="T10" s="46">
        <f t="shared" si="0"/>
        <v>10</v>
      </c>
      <c r="U10" s="177">
        <f t="shared" si="0"/>
        <v>9</v>
      </c>
      <c r="V10" s="215">
        <f t="shared" si="0"/>
        <v>9</v>
      </c>
      <c r="W10" s="46">
        <f t="shared" si="0"/>
        <v>8</v>
      </c>
      <c r="X10" s="46">
        <f t="shared" si="0"/>
        <v>8</v>
      </c>
      <c r="Y10" s="205">
        <f t="shared" si="0"/>
        <v>8</v>
      </c>
      <c r="Z10" s="258">
        <f>COUNTA(Z12:Z21)</f>
        <v>7</v>
      </c>
      <c r="AA10" s="285">
        <f>COUNTA(AA12:AA21)</f>
        <v>6</v>
      </c>
      <c r="AB10" s="281">
        <f>COUNTA(AB12:AB21)</f>
        <v>8</v>
      </c>
      <c r="AC10" s="262">
        <f>COUNTA(AC12:AC21)</f>
        <v>7</v>
      </c>
      <c r="AD10" s="215">
        <f t="shared" si="0"/>
        <v>4</v>
      </c>
      <c r="AE10" s="177">
        <f>COUNTA(AE12:AE21)</f>
        <v>4</v>
      </c>
      <c r="AF10" s="177">
        <f>COUNTA(AF12:AF21)</f>
        <v>4</v>
      </c>
      <c r="AG10" s="46">
        <f t="shared" si="0"/>
        <v>3</v>
      </c>
      <c r="AH10" s="177">
        <f t="shared" si="0"/>
        <v>5</v>
      </c>
      <c r="AI10" s="68"/>
      <c r="AJ10" s="68"/>
      <c r="AK10" s="68"/>
      <c r="AL10" s="68"/>
      <c r="AM10" s="68"/>
      <c r="AN10" s="68"/>
      <c r="AO10" s="68"/>
      <c r="AP10" s="68"/>
      <c r="AQ10" s="68"/>
      <c r="AR10" s="68"/>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row>
    <row r="11" spans="2:44" ht="44.25" thickBot="1">
      <c r="B11" s="21"/>
      <c r="C11" s="229" t="s">
        <v>15</v>
      </c>
      <c r="D11" s="34" t="s">
        <v>16</v>
      </c>
      <c r="E11" s="230" t="s">
        <v>17</v>
      </c>
      <c r="F11" s="216">
        <v>37401</v>
      </c>
      <c r="G11" s="51">
        <v>37401</v>
      </c>
      <c r="H11" s="53">
        <v>37401</v>
      </c>
      <c r="I11" s="50">
        <v>37409</v>
      </c>
      <c r="J11" s="79" t="s">
        <v>111</v>
      </c>
      <c r="K11" s="51">
        <v>37430</v>
      </c>
      <c r="L11" s="206">
        <v>37430</v>
      </c>
      <c r="M11" s="216">
        <v>37443</v>
      </c>
      <c r="N11" s="51">
        <v>37443</v>
      </c>
      <c r="O11" s="53">
        <v>37444</v>
      </c>
      <c r="P11" s="216">
        <v>37457</v>
      </c>
      <c r="Q11" s="51">
        <v>37457</v>
      </c>
      <c r="R11" s="51">
        <v>37457</v>
      </c>
      <c r="S11" s="51">
        <v>37458</v>
      </c>
      <c r="T11" s="51">
        <v>37458</v>
      </c>
      <c r="U11" s="53">
        <v>37458</v>
      </c>
      <c r="V11" s="216">
        <v>37464</v>
      </c>
      <c r="W11" s="50">
        <v>37464</v>
      </c>
      <c r="X11" s="50">
        <v>37464</v>
      </c>
      <c r="Y11" s="206">
        <v>37465</v>
      </c>
      <c r="Z11" s="274">
        <v>37478</v>
      </c>
      <c r="AA11" s="275">
        <v>37478</v>
      </c>
      <c r="AB11" s="274">
        <v>37479</v>
      </c>
      <c r="AC11" s="275">
        <v>37479</v>
      </c>
      <c r="AD11" s="216">
        <v>37499</v>
      </c>
      <c r="AE11" s="53">
        <v>37500</v>
      </c>
      <c r="AF11" s="53">
        <v>37507</v>
      </c>
      <c r="AG11" s="51">
        <v>37528</v>
      </c>
      <c r="AH11" s="53">
        <v>37542</v>
      </c>
      <c r="AI11" s="67"/>
      <c r="AJ11" s="67"/>
      <c r="AK11" s="67"/>
      <c r="AL11" s="67"/>
      <c r="AM11" s="67"/>
      <c r="AN11" s="67"/>
      <c r="AO11" s="67"/>
      <c r="AP11" s="67"/>
      <c r="AQ11" s="67"/>
      <c r="AR11" s="67"/>
    </row>
    <row r="12" spans="2:44" ht="12.75">
      <c r="B12" s="95" t="s">
        <v>19</v>
      </c>
      <c r="C12" s="96">
        <f>COUNTA(F12:AH12)+1</f>
        <v>26</v>
      </c>
      <c r="D12" s="103">
        <f>INT(C12/10)</f>
        <v>2</v>
      </c>
      <c r="E12" s="252">
        <f aca="true" t="shared" si="1" ref="E12:E21">C_S_G(F12:AH12,F$10:AH$10,csg_table,C$10,D12)</f>
        <v>0.9149519890260631</v>
      </c>
      <c r="F12" s="98">
        <v>1</v>
      </c>
      <c r="G12" s="99">
        <v>1</v>
      </c>
      <c r="H12" s="100">
        <v>1</v>
      </c>
      <c r="I12" s="209"/>
      <c r="J12" s="99">
        <v>3</v>
      </c>
      <c r="K12" s="99">
        <v>3</v>
      </c>
      <c r="L12" s="207">
        <v>1</v>
      </c>
      <c r="M12" s="98">
        <v>2</v>
      </c>
      <c r="N12" s="99">
        <v>2</v>
      </c>
      <c r="O12" s="100">
        <v>1</v>
      </c>
      <c r="P12" s="98">
        <v>1</v>
      </c>
      <c r="Q12" s="99">
        <v>3</v>
      </c>
      <c r="R12" s="99">
        <v>1</v>
      </c>
      <c r="S12" s="99">
        <v>1</v>
      </c>
      <c r="T12" s="99">
        <v>3</v>
      </c>
      <c r="U12" s="100">
        <v>6</v>
      </c>
      <c r="V12" s="98">
        <v>4</v>
      </c>
      <c r="W12" s="99">
        <v>6</v>
      </c>
      <c r="X12" s="99">
        <v>4</v>
      </c>
      <c r="Y12" s="207">
        <v>6</v>
      </c>
      <c r="Z12" s="249">
        <v>2</v>
      </c>
      <c r="AA12" s="82">
        <v>2</v>
      </c>
      <c r="AB12" s="82">
        <v>1</v>
      </c>
      <c r="AC12" s="83">
        <v>1</v>
      </c>
      <c r="AD12" s="98">
        <v>2</v>
      </c>
      <c r="AE12" s="331">
        <v>2</v>
      </c>
      <c r="AF12" s="331"/>
      <c r="AG12" s="99"/>
      <c r="AH12" s="100"/>
      <c r="AI12" s="67"/>
      <c r="AJ12" s="67"/>
      <c r="AK12" s="67"/>
      <c r="AL12" s="67"/>
      <c r="AM12" s="67"/>
      <c r="AN12" s="67"/>
      <c r="AO12" s="67"/>
      <c r="AP12" s="67"/>
      <c r="AQ12" s="67"/>
      <c r="AR12" s="67"/>
    </row>
    <row r="13" spans="2:44" ht="12.75">
      <c r="B13" s="101" t="s">
        <v>20</v>
      </c>
      <c r="C13" s="102">
        <f>COUNTA(F13:AH13)+1</f>
        <v>22</v>
      </c>
      <c r="D13" s="103">
        <f aca="true" t="shared" si="2" ref="D13:D20">INT(C13/10)</f>
        <v>2</v>
      </c>
      <c r="E13" s="252">
        <f t="shared" si="1"/>
        <v>0.884853168469861</v>
      </c>
      <c r="F13" s="104"/>
      <c r="G13" s="105"/>
      <c r="H13" s="106"/>
      <c r="I13" s="210"/>
      <c r="J13" s="105">
        <v>2</v>
      </c>
      <c r="K13" s="105">
        <v>1</v>
      </c>
      <c r="L13" s="208">
        <v>3</v>
      </c>
      <c r="M13" s="104">
        <v>1</v>
      </c>
      <c r="N13" s="105">
        <v>1</v>
      </c>
      <c r="O13" s="106">
        <v>4</v>
      </c>
      <c r="P13" s="104">
        <v>6</v>
      </c>
      <c r="Q13" s="105">
        <v>1</v>
      </c>
      <c r="R13" s="105">
        <v>5</v>
      </c>
      <c r="S13" s="105">
        <v>5</v>
      </c>
      <c r="T13" s="105">
        <v>5</v>
      </c>
      <c r="U13" s="106">
        <v>5</v>
      </c>
      <c r="V13" s="104">
        <v>1</v>
      </c>
      <c r="W13" s="105">
        <v>2</v>
      </c>
      <c r="X13" s="105">
        <v>2</v>
      </c>
      <c r="Y13" s="208">
        <v>3</v>
      </c>
      <c r="Z13" s="250">
        <v>4</v>
      </c>
      <c r="AA13" s="80">
        <v>4</v>
      </c>
      <c r="AB13" s="80">
        <v>2</v>
      </c>
      <c r="AC13" s="81">
        <v>2</v>
      </c>
      <c r="AD13" s="104"/>
      <c r="AE13" s="243"/>
      <c r="AF13" s="243">
        <v>2</v>
      </c>
      <c r="AG13" s="105"/>
      <c r="AH13" s="106"/>
      <c r="AI13" s="67"/>
      <c r="AJ13" s="67"/>
      <c r="AK13" s="67"/>
      <c r="AL13" s="67"/>
      <c r="AM13" s="67"/>
      <c r="AN13" s="67"/>
      <c r="AO13" s="67"/>
      <c r="AP13" s="67"/>
      <c r="AQ13" s="67"/>
      <c r="AR13" s="67"/>
    </row>
    <row r="14" spans="2:44" ht="12.75">
      <c r="B14" s="101" t="s">
        <v>24</v>
      </c>
      <c r="C14" s="102">
        <f>COUNTA(F14:AH14)</f>
        <v>19</v>
      </c>
      <c r="D14" s="103">
        <f t="shared" si="2"/>
        <v>1</v>
      </c>
      <c r="E14" s="252">
        <f t="shared" si="1"/>
        <v>0.8681493248610008</v>
      </c>
      <c r="F14" s="104"/>
      <c r="G14" s="105"/>
      <c r="H14" s="106"/>
      <c r="I14" s="210"/>
      <c r="J14" s="105"/>
      <c r="K14" s="105">
        <v>4</v>
      </c>
      <c r="L14" s="208">
        <v>2</v>
      </c>
      <c r="M14" s="104"/>
      <c r="N14" s="105"/>
      <c r="O14" s="106">
        <v>3</v>
      </c>
      <c r="P14" s="104">
        <v>4</v>
      </c>
      <c r="Q14" s="105">
        <v>5</v>
      </c>
      <c r="R14" s="105">
        <v>6</v>
      </c>
      <c r="S14" s="105">
        <v>2</v>
      </c>
      <c r="T14" s="105">
        <v>2</v>
      </c>
      <c r="U14" s="106">
        <v>1</v>
      </c>
      <c r="V14" s="104">
        <v>3</v>
      </c>
      <c r="W14" s="105">
        <v>4</v>
      </c>
      <c r="X14" s="105">
        <v>1</v>
      </c>
      <c r="Y14" s="208">
        <v>2</v>
      </c>
      <c r="Z14" s="250">
        <v>3</v>
      </c>
      <c r="AA14" s="80">
        <v>3</v>
      </c>
      <c r="AB14" s="80">
        <v>5</v>
      </c>
      <c r="AC14" s="81">
        <v>3</v>
      </c>
      <c r="AD14" s="104"/>
      <c r="AE14" s="243"/>
      <c r="AF14" s="243">
        <v>3</v>
      </c>
      <c r="AG14" s="105"/>
      <c r="AH14" s="106">
        <v>2</v>
      </c>
      <c r="AI14" s="67"/>
      <c r="AJ14" s="67"/>
      <c r="AK14" s="67"/>
      <c r="AL14" s="67"/>
      <c r="AM14" s="67"/>
      <c r="AN14" s="67"/>
      <c r="AO14" s="67"/>
      <c r="AP14" s="67"/>
      <c r="AQ14" s="67"/>
      <c r="AR14" s="67"/>
    </row>
    <row r="15" spans="2:44" ht="12.75">
      <c r="B15" s="101" t="s">
        <v>18</v>
      </c>
      <c r="C15" s="102">
        <f>COUNTA(F15:AH15)+1</f>
        <v>22</v>
      </c>
      <c r="D15" s="103">
        <f t="shared" si="2"/>
        <v>2</v>
      </c>
      <c r="E15" s="252">
        <f t="shared" si="1"/>
        <v>0.8646734854445318</v>
      </c>
      <c r="F15" s="104"/>
      <c r="G15" s="105"/>
      <c r="H15" s="106"/>
      <c r="I15" s="210"/>
      <c r="J15" s="105">
        <v>1</v>
      </c>
      <c r="K15" s="105">
        <v>2</v>
      </c>
      <c r="L15" s="208">
        <v>5</v>
      </c>
      <c r="M15" s="104">
        <v>3</v>
      </c>
      <c r="N15" s="105">
        <v>3</v>
      </c>
      <c r="O15" s="106">
        <v>2</v>
      </c>
      <c r="P15" s="104"/>
      <c r="Q15" s="105">
        <v>6</v>
      </c>
      <c r="R15" s="105">
        <v>7</v>
      </c>
      <c r="S15" s="105">
        <v>3</v>
      </c>
      <c r="T15" s="105">
        <v>4</v>
      </c>
      <c r="U15" s="106">
        <v>2</v>
      </c>
      <c r="V15" s="104">
        <v>5</v>
      </c>
      <c r="W15" s="105">
        <v>1</v>
      </c>
      <c r="X15" s="105">
        <v>5</v>
      </c>
      <c r="Y15" s="208">
        <v>1</v>
      </c>
      <c r="Z15" s="250">
        <v>1</v>
      </c>
      <c r="AA15" s="80">
        <v>5</v>
      </c>
      <c r="AB15" s="80">
        <v>4</v>
      </c>
      <c r="AC15" s="81">
        <v>6</v>
      </c>
      <c r="AD15" s="104">
        <v>3</v>
      </c>
      <c r="AE15" s="243"/>
      <c r="AF15" s="243">
        <v>1</v>
      </c>
      <c r="AG15" s="105"/>
      <c r="AH15" s="106"/>
      <c r="AI15" s="67"/>
      <c r="AJ15" s="67"/>
      <c r="AK15" s="67"/>
      <c r="AL15" s="67"/>
      <c r="AM15" s="67"/>
      <c r="AN15" s="67"/>
      <c r="AO15" s="67"/>
      <c r="AP15" s="67"/>
      <c r="AQ15" s="67"/>
      <c r="AR15" s="67"/>
    </row>
    <row r="16" spans="2:44" ht="12.75">
      <c r="B16" s="101" t="s">
        <v>21</v>
      </c>
      <c r="C16" s="102">
        <f>COUNTA(F16:AH16)+1</f>
        <v>24</v>
      </c>
      <c r="D16" s="103">
        <f t="shared" si="2"/>
        <v>2</v>
      </c>
      <c r="E16" s="252">
        <f t="shared" si="1"/>
        <v>0.8533333333333334</v>
      </c>
      <c r="F16" s="104">
        <v>2</v>
      </c>
      <c r="G16" s="105">
        <v>2</v>
      </c>
      <c r="H16" s="106">
        <v>2</v>
      </c>
      <c r="I16" s="210">
        <v>1</v>
      </c>
      <c r="J16" s="105"/>
      <c r="K16" s="105">
        <v>7</v>
      </c>
      <c r="L16" s="208">
        <v>7</v>
      </c>
      <c r="M16" s="104"/>
      <c r="N16" s="105"/>
      <c r="O16" s="106"/>
      <c r="P16" s="104">
        <v>5</v>
      </c>
      <c r="Q16" s="105">
        <v>4</v>
      </c>
      <c r="R16" s="105">
        <v>4</v>
      </c>
      <c r="S16" s="105">
        <v>4</v>
      </c>
      <c r="T16" s="105">
        <v>6</v>
      </c>
      <c r="U16" s="106">
        <v>3</v>
      </c>
      <c r="V16" s="104">
        <v>2</v>
      </c>
      <c r="W16" s="105">
        <v>3</v>
      </c>
      <c r="X16" s="105">
        <v>3</v>
      </c>
      <c r="Y16" s="208">
        <v>5</v>
      </c>
      <c r="Z16" s="250">
        <v>5</v>
      </c>
      <c r="AA16" s="80">
        <v>1</v>
      </c>
      <c r="AB16" s="80">
        <v>3</v>
      </c>
      <c r="AC16" s="81">
        <v>4</v>
      </c>
      <c r="AD16" s="104">
        <v>1</v>
      </c>
      <c r="AE16" s="243">
        <v>1</v>
      </c>
      <c r="AF16" s="243"/>
      <c r="AG16" s="105"/>
      <c r="AH16" s="106">
        <v>1</v>
      </c>
      <c r="AI16" s="67"/>
      <c r="AJ16" s="67"/>
      <c r="AK16" s="67"/>
      <c r="AL16" s="67"/>
      <c r="AM16" s="67"/>
      <c r="AN16" s="67"/>
      <c r="AO16" s="67"/>
      <c r="AP16" s="67"/>
      <c r="AQ16" s="67"/>
      <c r="AR16" s="67"/>
    </row>
    <row r="17" spans="2:44" ht="12.75">
      <c r="B17" s="101" t="s">
        <v>22</v>
      </c>
      <c r="C17" s="102">
        <f>COUNTA(F17:AH17)+1</f>
        <v>27</v>
      </c>
      <c r="D17" s="103">
        <f t="shared" si="2"/>
        <v>2</v>
      </c>
      <c r="E17" s="252">
        <f t="shared" si="1"/>
        <v>0.754</v>
      </c>
      <c r="F17" s="104">
        <v>3</v>
      </c>
      <c r="G17" s="105">
        <v>3</v>
      </c>
      <c r="H17" s="106">
        <v>3</v>
      </c>
      <c r="I17" s="210"/>
      <c r="J17" s="105">
        <v>4</v>
      </c>
      <c r="K17" s="105">
        <v>5</v>
      </c>
      <c r="L17" s="208">
        <v>4</v>
      </c>
      <c r="M17" s="104">
        <v>4</v>
      </c>
      <c r="N17" s="105">
        <v>4</v>
      </c>
      <c r="O17" s="106">
        <v>5</v>
      </c>
      <c r="P17" s="104">
        <v>3</v>
      </c>
      <c r="Q17" s="105">
        <v>8</v>
      </c>
      <c r="R17" s="105">
        <v>3</v>
      </c>
      <c r="S17" s="105">
        <v>8</v>
      </c>
      <c r="T17" s="105">
        <v>7</v>
      </c>
      <c r="U17" s="106">
        <v>8</v>
      </c>
      <c r="V17" s="104" t="s">
        <v>170</v>
      </c>
      <c r="W17" s="105">
        <v>5</v>
      </c>
      <c r="X17" s="105">
        <v>6</v>
      </c>
      <c r="Y17" s="208">
        <v>4</v>
      </c>
      <c r="Z17" s="250">
        <v>6</v>
      </c>
      <c r="AA17" s="80">
        <v>6</v>
      </c>
      <c r="AB17" s="80">
        <v>6</v>
      </c>
      <c r="AC17" s="81">
        <v>7</v>
      </c>
      <c r="AD17" s="104">
        <v>4</v>
      </c>
      <c r="AE17" s="243"/>
      <c r="AF17" s="243"/>
      <c r="AG17" s="105">
        <v>1</v>
      </c>
      <c r="AH17" s="106">
        <v>3</v>
      </c>
      <c r="AI17" s="67"/>
      <c r="AJ17" s="67"/>
      <c r="AK17" s="67"/>
      <c r="AL17" s="67"/>
      <c r="AM17" s="67"/>
      <c r="AN17" s="67"/>
      <c r="AO17" s="67"/>
      <c r="AP17" s="67"/>
      <c r="AQ17" s="67"/>
      <c r="AR17" s="67"/>
    </row>
    <row r="18" spans="2:44" ht="12.75">
      <c r="B18" s="101" t="s">
        <v>23</v>
      </c>
      <c r="C18" s="102">
        <f>COUNTA(F18:AH18)+1</f>
        <v>22</v>
      </c>
      <c r="D18" s="103">
        <f t="shared" si="2"/>
        <v>2</v>
      </c>
      <c r="E18" s="252">
        <f t="shared" si="1"/>
        <v>0.7107569721115538</v>
      </c>
      <c r="F18" s="104"/>
      <c r="G18" s="105"/>
      <c r="H18" s="106"/>
      <c r="I18" s="210"/>
      <c r="J18" s="105"/>
      <c r="K18" s="105">
        <v>6</v>
      </c>
      <c r="L18" s="208">
        <v>6</v>
      </c>
      <c r="M18" s="104">
        <v>5</v>
      </c>
      <c r="N18" s="105">
        <v>5</v>
      </c>
      <c r="O18" s="106">
        <v>7</v>
      </c>
      <c r="P18" s="104">
        <v>7</v>
      </c>
      <c r="Q18" s="105">
        <v>9</v>
      </c>
      <c r="R18" s="105">
        <v>8</v>
      </c>
      <c r="S18" s="105">
        <v>7</v>
      </c>
      <c r="T18" s="105">
        <v>9</v>
      </c>
      <c r="U18" s="106">
        <v>7</v>
      </c>
      <c r="V18" s="104">
        <v>6</v>
      </c>
      <c r="W18" s="105">
        <v>8</v>
      </c>
      <c r="X18" s="105">
        <v>8</v>
      </c>
      <c r="Y18" s="208">
        <v>7</v>
      </c>
      <c r="Z18" s="250"/>
      <c r="AA18" s="80"/>
      <c r="AB18" s="80">
        <v>7</v>
      </c>
      <c r="AC18" s="81">
        <v>5</v>
      </c>
      <c r="AD18" s="104"/>
      <c r="AE18" s="243">
        <v>3</v>
      </c>
      <c r="AF18" s="243">
        <v>4</v>
      </c>
      <c r="AG18" s="105">
        <v>2</v>
      </c>
      <c r="AH18" s="106">
        <v>4</v>
      </c>
      <c r="AI18" s="67"/>
      <c r="AJ18" s="67"/>
      <c r="AK18" s="67"/>
      <c r="AL18" s="67"/>
      <c r="AM18" s="67"/>
      <c r="AN18" s="67"/>
      <c r="AO18" s="67"/>
      <c r="AP18" s="67"/>
      <c r="AQ18" s="67"/>
      <c r="AR18" s="67"/>
    </row>
    <row r="19" spans="2:44" ht="12.75">
      <c r="B19" s="101" t="s">
        <v>118</v>
      </c>
      <c r="C19" s="102">
        <f>COUNTA(F19:AH19)</f>
        <v>10</v>
      </c>
      <c r="D19" s="103">
        <f t="shared" si="2"/>
        <v>1</v>
      </c>
      <c r="E19" s="252">
        <f t="shared" si="1"/>
        <v>0.6970588235294117</v>
      </c>
      <c r="F19" s="104"/>
      <c r="G19" s="105"/>
      <c r="H19" s="106"/>
      <c r="I19" s="210"/>
      <c r="J19" s="105"/>
      <c r="K19" s="105"/>
      <c r="L19" s="208"/>
      <c r="M19" s="104"/>
      <c r="N19" s="105"/>
      <c r="O19" s="243">
        <v>6</v>
      </c>
      <c r="P19" s="104">
        <v>8</v>
      </c>
      <c r="Q19" s="105">
        <v>7</v>
      </c>
      <c r="R19" s="105"/>
      <c r="S19" s="105">
        <v>9</v>
      </c>
      <c r="T19" s="105">
        <v>8</v>
      </c>
      <c r="U19" s="106">
        <v>9</v>
      </c>
      <c r="V19" s="104">
        <v>7</v>
      </c>
      <c r="W19" s="105">
        <v>7</v>
      </c>
      <c r="X19" s="105">
        <v>7</v>
      </c>
      <c r="Y19" s="208">
        <v>8</v>
      </c>
      <c r="Z19" s="250"/>
      <c r="AA19" s="80"/>
      <c r="AB19" s="80"/>
      <c r="AC19" s="81"/>
      <c r="AD19" s="104"/>
      <c r="AE19" s="243"/>
      <c r="AF19" s="243"/>
      <c r="AG19" s="105"/>
      <c r="AH19" s="106"/>
      <c r="AI19" s="67"/>
      <c r="AJ19" s="67"/>
      <c r="AK19" s="67"/>
      <c r="AL19" s="67"/>
      <c r="AM19" s="67"/>
      <c r="AN19" s="67"/>
      <c r="AO19" s="67"/>
      <c r="AP19" s="67"/>
      <c r="AQ19" s="67"/>
      <c r="AR19" s="67"/>
    </row>
    <row r="20" spans="2:44" ht="13.5" thickBot="1">
      <c r="B20" s="107" t="s">
        <v>122</v>
      </c>
      <c r="C20" s="350">
        <f>COUNTA(F20:AH20)+1</f>
        <v>18</v>
      </c>
      <c r="D20" s="103">
        <f t="shared" si="2"/>
        <v>1</v>
      </c>
      <c r="E20" s="252">
        <f t="shared" si="1"/>
        <v>0.6663326653306614</v>
      </c>
      <c r="F20" s="110">
        <v>4</v>
      </c>
      <c r="G20" s="111">
        <v>4</v>
      </c>
      <c r="H20" s="112"/>
      <c r="I20" s="211"/>
      <c r="J20" s="111"/>
      <c r="K20" s="111">
        <v>8</v>
      </c>
      <c r="L20" s="223">
        <v>8</v>
      </c>
      <c r="M20" s="110">
        <v>6</v>
      </c>
      <c r="N20" s="111">
        <v>6</v>
      </c>
      <c r="O20" s="112">
        <v>8</v>
      </c>
      <c r="P20" s="110">
        <v>9</v>
      </c>
      <c r="Q20" s="111">
        <v>10</v>
      </c>
      <c r="R20" s="111"/>
      <c r="S20" s="111">
        <v>10</v>
      </c>
      <c r="T20" s="111">
        <v>10</v>
      </c>
      <c r="U20" s="112"/>
      <c r="V20" s="110">
        <v>8</v>
      </c>
      <c r="W20" s="111"/>
      <c r="X20" s="111"/>
      <c r="Y20" s="223"/>
      <c r="Z20" s="251">
        <v>7</v>
      </c>
      <c r="AA20" s="231"/>
      <c r="AB20" s="231">
        <v>8</v>
      </c>
      <c r="AC20" s="233"/>
      <c r="AD20" s="110"/>
      <c r="AE20" s="332">
        <v>4</v>
      </c>
      <c r="AF20" s="332"/>
      <c r="AG20" s="111">
        <v>3</v>
      </c>
      <c r="AH20" s="112">
        <v>5</v>
      </c>
      <c r="AI20" s="67"/>
      <c r="AJ20" s="67"/>
      <c r="AK20" s="67"/>
      <c r="AL20" s="67"/>
      <c r="AM20" s="67"/>
      <c r="AN20" s="67"/>
      <c r="AO20" s="67"/>
      <c r="AP20" s="67"/>
      <c r="AQ20" s="67"/>
      <c r="AR20" s="67"/>
    </row>
    <row r="21" spans="2:44" ht="13.5" thickBot="1">
      <c r="B21" s="236" t="s">
        <v>138</v>
      </c>
      <c r="C21" s="351">
        <f>COUNTA(F21:AH21)</f>
        <v>6</v>
      </c>
      <c r="D21" s="352">
        <f>INT(C21/10)</f>
        <v>0</v>
      </c>
      <c r="E21" s="353">
        <f t="shared" si="1"/>
        <v>0.8879310344827587</v>
      </c>
      <c r="F21" s="237"/>
      <c r="G21" s="238"/>
      <c r="H21" s="239"/>
      <c r="I21" s="240"/>
      <c r="J21" s="238"/>
      <c r="K21" s="238"/>
      <c r="L21" s="241"/>
      <c r="M21" s="237"/>
      <c r="N21" s="238"/>
      <c r="O21" s="242"/>
      <c r="P21" s="237">
        <v>2</v>
      </c>
      <c r="Q21" s="238">
        <v>2</v>
      </c>
      <c r="R21" s="238">
        <v>2</v>
      </c>
      <c r="S21" s="238">
        <v>6</v>
      </c>
      <c r="T21" s="238">
        <v>1</v>
      </c>
      <c r="U21" s="239">
        <v>4</v>
      </c>
      <c r="V21" s="237"/>
      <c r="W21" s="238"/>
      <c r="X21" s="238"/>
      <c r="Y21" s="241"/>
      <c r="Z21" s="276"/>
      <c r="AA21" s="277"/>
      <c r="AB21" s="276"/>
      <c r="AC21" s="277"/>
      <c r="AD21" s="237"/>
      <c r="AE21" s="239"/>
      <c r="AF21" s="239"/>
      <c r="AG21" s="238"/>
      <c r="AH21" s="239"/>
      <c r="AI21" s="67"/>
      <c r="AJ21" s="67"/>
      <c r="AK21" s="67"/>
      <c r="AL21" s="67"/>
      <c r="AM21" s="67"/>
      <c r="AN21" s="67"/>
      <c r="AO21" s="67"/>
      <c r="AP21" s="67"/>
      <c r="AQ21" s="67"/>
      <c r="AR21" s="67"/>
    </row>
    <row r="23" spans="2:5" ht="12.75">
      <c r="B23" t="s">
        <v>25</v>
      </c>
      <c r="E23" s="5">
        <f>C$10/2</f>
        <v>14.5</v>
      </c>
    </row>
    <row r="24" ht="12.75">
      <c r="E24" s="10"/>
    </row>
    <row r="25" spans="2:34" s="92" customFormat="1" ht="11.25">
      <c r="B25" s="87" t="s">
        <v>182</v>
      </c>
      <c r="C25" s="88"/>
      <c r="D25" s="89"/>
      <c r="E25" s="90"/>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row>
    <row r="26" spans="2:34" s="92" customFormat="1" ht="11.25">
      <c r="B26" s="87"/>
      <c r="C26" s="88"/>
      <c r="D26" s="89"/>
      <c r="E26" s="93"/>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row>
    <row r="27" spans="2:34" s="92" customFormat="1" ht="11.25">
      <c r="B27" s="87" t="s">
        <v>26</v>
      </c>
      <c r="C27" s="88"/>
      <c r="D27" s="88"/>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row>
    <row r="28" spans="2:34" s="92" customFormat="1" ht="11.25">
      <c r="B28" s="91"/>
      <c r="C28" s="88" t="s">
        <v>27</v>
      </c>
      <c r="D28" s="88"/>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row>
    <row r="29" spans="2:34" s="86" customFormat="1" ht="11.25">
      <c r="B29" s="84" t="s">
        <v>115</v>
      </c>
      <c r="C29" s="85"/>
      <c r="D29" s="8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2:5" ht="15">
      <c r="B30" s="15" t="s">
        <v>27</v>
      </c>
      <c r="D30" s="3"/>
      <c r="E30"/>
    </row>
    <row r="31" spans="2:5" ht="12.75">
      <c r="B31" s="87" t="s">
        <v>183</v>
      </c>
      <c r="D31" s="3"/>
      <c r="E31"/>
    </row>
    <row r="32" spans="2:5" ht="15">
      <c r="B32" s="15"/>
      <c r="D32" s="3"/>
      <c r="E32"/>
    </row>
    <row r="33" spans="2:17" ht="15">
      <c r="B33" s="15"/>
      <c r="D33" s="3"/>
      <c r="E33"/>
      <c r="Q33" s="349"/>
    </row>
    <row r="45" spans="4:5" ht="12.75">
      <c r="D45" s="3"/>
      <c r="E45"/>
    </row>
    <row r="46" spans="4:5" ht="12.75">
      <c r="D46" s="3"/>
      <c r="E46"/>
    </row>
    <row r="47" spans="4:5" ht="12.75">
      <c r="D47" s="3"/>
      <c r="E47"/>
    </row>
    <row r="48" spans="4:5" ht="12.75">
      <c r="D48" s="3"/>
      <c r="E48"/>
    </row>
    <row r="49" spans="4:5" ht="12.75">
      <c r="D49" s="3"/>
      <c r="E49"/>
    </row>
    <row r="50" spans="4:5" ht="12.75">
      <c r="D50" s="3"/>
      <c r="E50"/>
    </row>
    <row r="51" spans="4:5" ht="12.75">
      <c r="D51" s="3"/>
      <c r="E51"/>
    </row>
    <row r="52" spans="4:5" ht="12.75">
      <c r="D52" s="3"/>
      <c r="E52"/>
    </row>
    <row r="53" spans="4:5" ht="12.75">
      <c r="D53" s="3"/>
      <c r="E53"/>
    </row>
    <row r="54" spans="4:5" ht="12.75">
      <c r="D54" s="3"/>
      <c r="E54"/>
    </row>
    <row r="55" spans="4:5" ht="12.75">
      <c r="D55" s="3"/>
      <c r="E55"/>
    </row>
  </sheetData>
  <sheetProtection/>
  <hyperlinks>
    <hyperlink ref="B29" r:id="rId1" display="*** On June 30 the races were posponed on shore by the American YC race committee and never started."/>
  </hyperlinks>
  <printOptions horizontalCentered="1" verticalCentered="1"/>
  <pageMargins left="0.75" right="0.75" top="1" bottom="1" header="0.5" footer="0.5"/>
  <pageSetup horizontalDpi="600" verticalDpi="600" orientation="portrait" scale="120" r:id="rId2"/>
  <headerFooter alignWithMargins="0">
    <oddFooter>&amp;L&amp;F &amp;A&amp;R&amp;D  &amp;T</oddFooter>
  </headerFooter>
</worksheet>
</file>

<file path=xl/worksheets/sheet10.xml><?xml version="1.0" encoding="utf-8"?>
<worksheet xmlns="http://schemas.openxmlformats.org/spreadsheetml/2006/main" xmlns:r="http://schemas.openxmlformats.org/officeDocument/2006/relationships">
  <sheetPr codeName="Sheet16"/>
  <dimension ref="B2:E11"/>
  <sheetViews>
    <sheetView zoomScalePageLayoutView="0" workbookViewId="0" topLeftCell="A1">
      <selection activeCell="B14" sqref="B14"/>
    </sheetView>
  </sheetViews>
  <sheetFormatPr defaultColWidth="9.140625" defaultRowHeight="12.75"/>
  <cols>
    <col min="1" max="1" width="9.140625" style="25" customWidth="1"/>
    <col min="2" max="2" width="30.7109375" style="25" customWidth="1"/>
    <col min="3" max="3" width="15.00390625" style="25" bestFit="1" customWidth="1"/>
    <col min="4" max="16384" width="9.140625" style="25" customWidth="1"/>
  </cols>
  <sheetData>
    <row r="2" spans="2:5" ht="15.75">
      <c r="B2" s="126" t="s">
        <v>250</v>
      </c>
      <c r="C2" s="67"/>
      <c r="D2" s="67"/>
      <c r="E2" s="67"/>
    </row>
    <row r="3" spans="2:5" ht="15.75">
      <c r="B3" s="126" t="s">
        <v>251</v>
      </c>
      <c r="C3" s="67"/>
      <c r="D3" s="67"/>
      <c r="E3" s="67"/>
    </row>
    <row r="4" spans="3:5" ht="13.5" thickBot="1">
      <c r="C4" s="67"/>
      <c r="D4" s="67"/>
      <c r="E4" s="67"/>
    </row>
    <row r="5" spans="2:4" ht="26.25" thickBot="1">
      <c r="B5" s="164"/>
      <c r="C5" s="114" t="s">
        <v>124</v>
      </c>
      <c r="D5" s="458">
        <v>37542</v>
      </c>
    </row>
    <row r="6" spans="2:4" ht="12.75">
      <c r="B6" s="162" t="s">
        <v>21</v>
      </c>
      <c r="C6" s="167">
        <f>SUM(D6:D6)</f>
        <v>1</v>
      </c>
      <c r="D6" s="459">
        <v>1</v>
      </c>
    </row>
    <row r="7" spans="2:4" ht="12.75">
      <c r="B7" s="162" t="s">
        <v>24</v>
      </c>
      <c r="C7" s="168">
        <f>SUM(D7:D7)</f>
        <v>2</v>
      </c>
      <c r="D7" s="430">
        <v>2</v>
      </c>
    </row>
    <row r="8" spans="2:4" ht="12.75">
      <c r="B8" s="162" t="s">
        <v>22</v>
      </c>
      <c r="C8" s="168">
        <f>SUM(D8:D8)</f>
        <v>3</v>
      </c>
      <c r="D8" s="430">
        <v>3</v>
      </c>
    </row>
    <row r="9" spans="2:4" ht="12.75">
      <c r="B9" s="162" t="s">
        <v>23</v>
      </c>
      <c r="C9" s="168">
        <f>SUM(D9:D9)</f>
        <v>4</v>
      </c>
      <c r="D9" s="430">
        <v>4</v>
      </c>
    </row>
    <row r="10" spans="2:4" ht="13.5" thickBot="1">
      <c r="B10" s="163" t="s">
        <v>122</v>
      </c>
      <c r="C10" s="169">
        <f>SUM(D10:D10)</f>
        <v>5</v>
      </c>
      <c r="D10" s="460">
        <v>5</v>
      </c>
    </row>
    <row r="11" spans="3:5" ht="12.75">
      <c r="C11" s="67"/>
      <c r="D11" s="67"/>
      <c r="E11" s="67"/>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8"/>
  <dimension ref="B1:L29"/>
  <sheetViews>
    <sheetView zoomScalePageLayoutView="0" workbookViewId="0" topLeftCell="A1">
      <selection activeCell="B35" sqref="B35"/>
    </sheetView>
  </sheetViews>
  <sheetFormatPr defaultColWidth="9.140625" defaultRowHeight="12.75"/>
  <cols>
    <col min="1" max="1" width="4.28125" style="25" customWidth="1"/>
    <col min="2" max="3" width="9.140625" style="25" customWidth="1"/>
    <col min="4" max="4" width="29.7109375" style="25" bestFit="1" customWidth="1"/>
    <col min="5" max="5" width="10.421875" style="25" bestFit="1" customWidth="1"/>
    <col min="6" max="11" width="6.8515625" style="25" customWidth="1"/>
    <col min="12" max="16384" width="9.140625" style="25" customWidth="1"/>
  </cols>
  <sheetData>
    <row r="1" spans="2:4" ht="12.75">
      <c r="B1" s="52" t="s">
        <v>191</v>
      </c>
      <c r="C1" s="52"/>
      <c r="D1" s="52"/>
    </row>
    <row r="2" spans="2:4" ht="12.75">
      <c r="B2" s="52" t="s">
        <v>192</v>
      </c>
      <c r="C2" s="52"/>
      <c r="D2" s="52"/>
    </row>
    <row r="3" spans="2:4" ht="12.75">
      <c r="B3" s="52" t="s">
        <v>193</v>
      </c>
      <c r="C3" s="52"/>
      <c r="D3" s="52"/>
    </row>
    <row r="4" spans="2:4" ht="12.75">
      <c r="B4" s="52" t="s">
        <v>194</v>
      </c>
      <c r="C4" s="52"/>
      <c r="D4" s="52"/>
    </row>
    <row r="5" ht="13.5" thickBot="1"/>
    <row r="6" spans="2:12" ht="13.5" thickBot="1">
      <c r="B6" s="363" t="s">
        <v>195</v>
      </c>
      <c r="C6" s="364" t="s">
        <v>196</v>
      </c>
      <c r="D6" s="364" t="s">
        <v>197</v>
      </c>
      <c r="E6" s="364" t="s">
        <v>198</v>
      </c>
      <c r="F6" s="364">
        <v>1</v>
      </c>
      <c r="G6" s="364">
        <v>2</v>
      </c>
      <c r="H6" s="364">
        <v>3</v>
      </c>
      <c r="I6" s="364">
        <v>4</v>
      </c>
      <c r="J6" s="364">
        <v>5</v>
      </c>
      <c r="K6" s="364">
        <v>6</v>
      </c>
      <c r="L6" s="365" t="s">
        <v>199</v>
      </c>
    </row>
    <row r="7" spans="2:12" ht="12.75">
      <c r="B7" s="357">
        <v>1</v>
      </c>
      <c r="C7" s="355">
        <v>107</v>
      </c>
      <c r="D7" s="355" t="s">
        <v>200</v>
      </c>
      <c r="E7" s="355" t="s">
        <v>201</v>
      </c>
      <c r="F7" s="356">
        <v>1</v>
      </c>
      <c r="G7" s="356">
        <v>2</v>
      </c>
      <c r="H7" s="356">
        <v>-11</v>
      </c>
      <c r="I7" s="356">
        <v>2</v>
      </c>
      <c r="J7" s="356">
        <v>2</v>
      </c>
      <c r="K7" s="356">
        <v>2</v>
      </c>
      <c r="L7" s="358">
        <v>9</v>
      </c>
    </row>
    <row r="8" spans="2:12" ht="12.75">
      <c r="B8" s="357">
        <v>2</v>
      </c>
      <c r="C8" s="355">
        <v>239</v>
      </c>
      <c r="D8" s="355" t="s">
        <v>202</v>
      </c>
      <c r="E8" s="355" t="s">
        <v>203</v>
      </c>
      <c r="F8" s="356">
        <v>4</v>
      </c>
      <c r="G8" s="356">
        <v>3</v>
      </c>
      <c r="H8" s="356">
        <v>1</v>
      </c>
      <c r="I8" s="356">
        <v>3</v>
      </c>
      <c r="J8" s="356">
        <v>5</v>
      </c>
      <c r="K8" s="356">
        <v>-6</v>
      </c>
      <c r="L8" s="358">
        <v>16</v>
      </c>
    </row>
    <row r="9" spans="2:12" ht="12.75">
      <c r="B9" s="357">
        <v>3</v>
      </c>
      <c r="C9" s="355">
        <v>245</v>
      </c>
      <c r="D9" s="355" t="s">
        <v>204</v>
      </c>
      <c r="E9" s="355" t="s">
        <v>205</v>
      </c>
      <c r="F9" s="356">
        <v>2</v>
      </c>
      <c r="G9" s="356">
        <v>1</v>
      </c>
      <c r="H9" s="356">
        <v>-14</v>
      </c>
      <c r="I9" s="356">
        <v>4</v>
      </c>
      <c r="J9" s="356">
        <v>3</v>
      </c>
      <c r="K9" s="356">
        <v>7</v>
      </c>
      <c r="L9" s="358">
        <v>17</v>
      </c>
    </row>
    <row r="10" spans="2:12" ht="12.75">
      <c r="B10" s="357">
        <v>4</v>
      </c>
      <c r="C10" s="355">
        <v>61</v>
      </c>
      <c r="D10" s="355" t="s">
        <v>206</v>
      </c>
      <c r="E10" s="355" t="s">
        <v>207</v>
      </c>
      <c r="F10" s="356">
        <v>5</v>
      </c>
      <c r="G10" s="356">
        <v>-7</v>
      </c>
      <c r="H10" s="356">
        <v>2</v>
      </c>
      <c r="I10" s="356">
        <v>1</v>
      </c>
      <c r="J10" s="356">
        <v>7</v>
      </c>
      <c r="K10" s="356">
        <v>3</v>
      </c>
      <c r="L10" s="358">
        <v>18</v>
      </c>
    </row>
    <row r="11" spans="2:12" ht="12.75">
      <c r="B11" s="357">
        <v>5</v>
      </c>
      <c r="C11" s="366">
        <v>106</v>
      </c>
      <c r="D11" s="366" t="s">
        <v>208</v>
      </c>
      <c r="E11" s="355" t="s">
        <v>209</v>
      </c>
      <c r="F11" s="356">
        <v>3</v>
      </c>
      <c r="G11" s="356">
        <v>5</v>
      </c>
      <c r="H11" s="356">
        <v>5</v>
      </c>
      <c r="I11" s="356">
        <v>-6</v>
      </c>
      <c r="J11" s="356">
        <v>4</v>
      </c>
      <c r="K11" s="356">
        <v>1</v>
      </c>
      <c r="L11" s="358">
        <v>18</v>
      </c>
    </row>
    <row r="12" spans="2:12" ht="12.75">
      <c r="B12" s="357">
        <v>6</v>
      </c>
      <c r="C12" s="366">
        <v>221</v>
      </c>
      <c r="D12" s="366" t="s">
        <v>210</v>
      </c>
      <c r="E12" s="355" t="s">
        <v>211</v>
      </c>
      <c r="F12" s="356">
        <v>7</v>
      </c>
      <c r="G12" s="356">
        <v>-10</v>
      </c>
      <c r="H12" s="356">
        <v>10</v>
      </c>
      <c r="I12" s="356">
        <v>5</v>
      </c>
      <c r="J12" s="356">
        <v>1</v>
      </c>
      <c r="K12" s="356">
        <v>4</v>
      </c>
      <c r="L12" s="358">
        <v>27</v>
      </c>
    </row>
    <row r="13" spans="2:12" ht="12.75">
      <c r="B13" s="357">
        <v>7</v>
      </c>
      <c r="C13" s="355">
        <v>228</v>
      </c>
      <c r="D13" s="355" t="s">
        <v>212</v>
      </c>
      <c r="E13" s="355" t="s">
        <v>213</v>
      </c>
      <c r="F13" s="356">
        <v>6</v>
      </c>
      <c r="G13" s="356">
        <v>4</v>
      </c>
      <c r="H13" s="356">
        <v>-15</v>
      </c>
      <c r="I13" s="356">
        <v>8</v>
      </c>
      <c r="J13" s="356">
        <v>8</v>
      </c>
      <c r="K13" s="356">
        <v>5</v>
      </c>
      <c r="L13" s="358">
        <v>31</v>
      </c>
    </row>
    <row r="14" spans="2:12" ht="12.75">
      <c r="B14" s="357">
        <v>8</v>
      </c>
      <c r="C14" s="355">
        <v>53</v>
      </c>
      <c r="D14" s="355" t="s">
        <v>214</v>
      </c>
      <c r="E14" s="355" t="s">
        <v>215</v>
      </c>
      <c r="F14" s="356">
        <v>11</v>
      </c>
      <c r="G14" s="356">
        <v>6</v>
      </c>
      <c r="H14" s="356">
        <v>6</v>
      </c>
      <c r="I14" s="356">
        <v>10</v>
      </c>
      <c r="J14" s="356">
        <v>-15</v>
      </c>
      <c r="K14" s="356">
        <v>9</v>
      </c>
      <c r="L14" s="358">
        <v>42</v>
      </c>
    </row>
    <row r="15" spans="2:12" ht="12.75">
      <c r="B15" s="357">
        <v>9</v>
      </c>
      <c r="C15" s="355">
        <v>202</v>
      </c>
      <c r="D15" s="355" t="s">
        <v>216</v>
      </c>
      <c r="E15" s="355" t="s">
        <v>217</v>
      </c>
      <c r="F15" s="356">
        <v>-14</v>
      </c>
      <c r="G15" s="356">
        <v>9</v>
      </c>
      <c r="H15" s="356">
        <v>7</v>
      </c>
      <c r="I15" s="356">
        <v>7</v>
      </c>
      <c r="J15" s="356">
        <v>11</v>
      </c>
      <c r="K15" s="356">
        <v>8</v>
      </c>
      <c r="L15" s="358">
        <v>42</v>
      </c>
    </row>
    <row r="16" spans="2:12" ht="12.75">
      <c r="B16" s="357">
        <v>10</v>
      </c>
      <c r="C16" s="366">
        <v>182</v>
      </c>
      <c r="D16" s="366" t="s">
        <v>218</v>
      </c>
      <c r="E16" s="355" t="s">
        <v>219</v>
      </c>
      <c r="F16" s="356">
        <v>-12</v>
      </c>
      <c r="G16" s="356">
        <v>11</v>
      </c>
      <c r="H16" s="356">
        <v>8</v>
      </c>
      <c r="I16" s="356">
        <v>9</v>
      </c>
      <c r="J16" s="356">
        <v>6</v>
      </c>
      <c r="K16" s="356">
        <v>10</v>
      </c>
      <c r="L16" s="358">
        <v>44</v>
      </c>
    </row>
    <row r="17" spans="2:12" ht="12.75">
      <c r="B17" s="357">
        <v>11</v>
      </c>
      <c r="C17" s="355">
        <v>122</v>
      </c>
      <c r="D17" s="355" t="s">
        <v>220</v>
      </c>
      <c r="E17" s="355" t="s">
        <v>221</v>
      </c>
      <c r="F17" s="356">
        <v>8</v>
      </c>
      <c r="G17" s="356">
        <v>12</v>
      </c>
      <c r="H17" s="356">
        <v>4</v>
      </c>
      <c r="I17" s="356">
        <v>-14</v>
      </c>
      <c r="J17" s="356">
        <v>10</v>
      </c>
      <c r="K17" s="356">
        <v>12</v>
      </c>
      <c r="L17" s="358">
        <v>46</v>
      </c>
    </row>
    <row r="18" spans="2:12" ht="12.75">
      <c r="B18" s="357">
        <v>12</v>
      </c>
      <c r="C18" s="355">
        <v>248</v>
      </c>
      <c r="D18" s="355" t="s">
        <v>222</v>
      </c>
      <c r="E18" s="355" t="s">
        <v>223</v>
      </c>
      <c r="F18" s="356">
        <v>10</v>
      </c>
      <c r="G18" s="356">
        <v>8</v>
      </c>
      <c r="H18" s="356">
        <v>-21</v>
      </c>
      <c r="I18" s="356">
        <v>11</v>
      </c>
      <c r="J18" s="356">
        <v>9</v>
      </c>
      <c r="K18" s="356">
        <v>13</v>
      </c>
      <c r="L18" s="358">
        <v>51</v>
      </c>
    </row>
    <row r="19" spans="2:12" ht="12.75">
      <c r="B19" s="357">
        <v>13</v>
      </c>
      <c r="C19" s="355">
        <v>230</v>
      </c>
      <c r="D19" s="355" t="s">
        <v>224</v>
      </c>
      <c r="E19" s="355"/>
      <c r="F19" s="356">
        <v>9</v>
      </c>
      <c r="G19" s="356">
        <v>16</v>
      </c>
      <c r="H19" s="356">
        <v>-17</v>
      </c>
      <c r="I19" s="356">
        <v>13</v>
      </c>
      <c r="J19" s="356">
        <v>12</v>
      </c>
      <c r="K19" s="356">
        <v>11</v>
      </c>
      <c r="L19" s="358">
        <v>61</v>
      </c>
    </row>
    <row r="20" spans="2:12" ht="12.75">
      <c r="B20" s="357">
        <v>14</v>
      </c>
      <c r="C20" s="355">
        <v>90</v>
      </c>
      <c r="D20" s="355" t="s">
        <v>225</v>
      </c>
      <c r="E20" s="355" t="s">
        <v>226</v>
      </c>
      <c r="F20" s="356">
        <v>13</v>
      </c>
      <c r="G20" s="356">
        <v>13</v>
      </c>
      <c r="H20" s="356">
        <v>9</v>
      </c>
      <c r="I20" s="356">
        <v>15</v>
      </c>
      <c r="J20" s="356">
        <v>14</v>
      </c>
      <c r="K20" s="356" t="s">
        <v>244</v>
      </c>
      <c r="L20" s="358">
        <v>64</v>
      </c>
    </row>
    <row r="21" spans="2:12" ht="12.75">
      <c r="B21" s="357">
        <v>15</v>
      </c>
      <c r="C21" s="366">
        <v>70</v>
      </c>
      <c r="D21" s="366" t="s">
        <v>227</v>
      </c>
      <c r="E21" s="355" t="s">
        <v>228</v>
      </c>
      <c r="F21" s="356">
        <v>17</v>
      </c>
      <c r="G21" s="356">
        <v>-18</v>
      </c>
      <c r="H21" s="356">
        <v>12</v>
      </c>
      <c r="I21" s="356">
        <v>12</v>
      </c>
      <c r="J21" s="356">
        <v>13</v>
      </c>
      <c r="K21" s="356">
        <v>16</v>
      </c>
      <c r="L21" s="358">
        <v>70</v>
      </c>
    </row>
    <row r="22" spans="2:12" ht="12.75">
      <c r="B22" s="357">
        <v>16</v>
      </c>
      <c r="C22" s="366">
        <v>25</v>
      </c>
      <c r="D22" s="366" t="s">
        <v>229</v>
      </c>
      <c r="E22" s="355" t="s">
        <v>230</v>
      </c>
      <c r="F22" s="356">
        <v>16</v>
      </c>
      <c r="G22" s="356">
        <v>14</v>
      </c>
      <c r="H22" s="356">
        <v>3</v>
      </c>
      <c r="I22" s="356" t="s">
        <v>245</v>
      </c>
      <c r="J22" s="356" t="s">
        <v>246</v>
      </c>
      <c r="K22" s="356" t="s">
        <v>246</v>
      </c>
      <c r="L22" s="358">
        <v>81</v>
      </c>
    </row>
    <row r="23" spans="2:12" ht="12.75">
      <c r="B23" s="357">
        <v>17</v>
      </c>
      <c r="C23" s="355">
        <v>83</v>
      </c>
      <c r="D23" s="355" t="s">
        <v>231</v>
      </c>
      <c r="E23" s="355" t="s">
        <v>232</v>
      </c>
      <c r="F23" s="356">
        <v>18</v>
      </c>
      <c r="G23" s="356">
        <v>15</v>
      </c>
      <c r="H23" s="356">
        <v>-20</v>
      </c>
      <c r="I23" s="356">
        <v>17</v>
      </c>
      <c r="J23" s="356">
        <v>16</v>
      </c>
      <c r="K23" s="356">
        <v>15</v>
      </c>
      <c r="L23" s="358">
        <v>81</v>
      </c>
    </row>
    <row r="24" spans="2:12" ht="12.75">
      <c r="B24" s="357">
        <v>18</v>
      </c>
      <c r="C24" s="355">
        <v>87</v>
      </c>
      <c r="D24" s="355" t="s">
        <v>233</v>
      </c>
      <c r="E24" s="355" t="s">
        <v>234</v>
      </c>
      <c r="F24" s="356">
        <v>-22</v>
      </c>
      <c r="G24" s="356">
        <v>19</v>
      </c>
      <c r="H24" s="356">
        <v>13</v>
      </c>
      <c r="I24" s="356">
        <v>16</v>
      </c>
      <c r="J24" s="356">
        <v>17</v>
      </c>
      <c r="K24" s="356">
        <v>18</v>
      </c>
      <c r="L24" s="358">
        <v>83</v>
      </c>
    </row>
    <row r="25" spans="2:12" ht="12.75">
      <c r="B25" s="357">
        <v>19</v>
      </c>
      <c r="C25" s="355">
        <v>130</v>
      </c>
      <c r="D25" s="355" t="s">
        <v>235</v>
      </c>
      <c r="E25" s="355" t="s">
        <v>236</v>
      </c>
      <c r="F25" s="356">
        <v>15</v>
      </c>
      <c r="G25" s="356">
        <v>17</v>
      </c>
      <c r="H25" s="356">
        <v>18</v>
      </c>
      <c r="I25" s="356" t="s">
        <v>247</v>
      </c>
      <c r="J25" s="356">
        <v>18</v>
      </c>
      <c r="K25" s="356">
        <v>17</v>
      </c>
      <c r="L25" s="358">
        <v>85</v>
      </c>
    </row>
    <row r="26" spans="2:12" ht="12.75">
      <c r="B26" s="357">
        <v>20</v>
      </c>
      <c r="C26" s="355">
        <v>249</v>
      </c>
      <c r="D26" s="355" t="s">
        <v>237</v>
      </c>
      <c r="E26" s="355"/>
      <c r="F26" s="356">
        <v>19</v>
      </c>
      <c r="G26" s="356">
        <v>20</v>
      </c>
      <c r="H26" s="356">
        <v>19</v>
      </c>
      <c r="I26" s="356">
        <v>-21</v>
      </c>
      <c r="J26" s="356">
        <v>21</v>
      </c>
      <c r="K26" s="356">
        <v>14</v>
      </c>
      <c r="L26" s="358">
        <v>93</v>
      </c>
    </row>
    <row r="27" spans="2:12" ht="12.75">
      <c r="B27" s="357">
        <v>21</v>
      </c>
      <c r="C27" s="355">
        <v>31</v>
      </c>
      <c r="D27" s="355" t="s">
        <v>238</v>
      </c>
      <c r="E27" s="355" t="s">
        <v>239</v>
      </c>
      <c r="F27" s="356">
        <v>-23</v>
      </c>
      <c r="G27" s="356">
        <v>21</v>
      </c>
      <c r="H27" s="356">
        <v>16</v>
      </c>
      <c r="I27" s="356">
        <v>20</v>
      </c>
      <c r="J27" s="356">
        <v>22</v>
      </c>
      <c r="K27" s="356">
        <v>19</v>
      </c>
      <c r="L27" s="358">
        <v>98</v>
      </c>
    </row>
    <row r="28" spans="2:12" ht="12.75">
      <c r="B28" s="357">
        <v>22</v>
      </c>
      <c r="C28" s="355">
        <v>203</v>
      </c>
      <c r="D28" s="355" t="s">
        <v>240</v>
      </c>
      <c r="E28" s="355" t="s">
        <v>241</v>
      </c>
      <c r="F28" s="356">
        <v>21</v>
      </c>
      <c r="G28" s="356" t="s">
        <v>245</v>
      </c>
      <c r="H28" s="356" t="s">
        <v>246</v>
      </c>
      <c r="I28" s="356">
        <v>18</v>
      </c>
      <c r="J28" s="356">
        <v>20</v>
      </c>
      <c r="K28" s="356">
        <v>20</v>
      </c>
      <c r="L28" s="358">
        <v>103</v>
      </c>
    </row>
    <row r="29" spans="2:12" ht="13.5" thickBot="1">
      <c r="B29" s="359">
        <v>23</v>
      </c>
      <c r="C29" s="360">
        <v>206</v>
      </c>
      <c r="D29" s="360" t="s">
        <v>242</v>
      </c>
      <c r="E29" s="360" t="s">
        <v>243</v>
      </c>
      <c r="F29" s="361">
        <v>20</v>
      </c>
      <c r="G29" s="361" t="s">
        <v>244</v>
      </c>
      <c r="H29" s="361" t="s">
        <v>246</v>
      </c>
      <c r="I29" s="361">
        <v>19</v>
      </c>
      <c r="J29" s="361">
        <v>19</v>
      </c>
      <c r="K29" s="361">
        <v>21</v>
      </c>
      <c r="L29" s="362">
        <v>103</v>
      </c>
    </row>
  </sheetData>
  <sheetProtection/>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codeName="Sheet10"/>
  <dimension ref="B2:I22"/>
  <sheetViews>
    <sheetView zoomScalePageLayoutView="0" workbookViewId="0" topLeftCell="A1">
      <selection activeCell="B23" sqref="B23"/>
    </sheetView>
  </sheetViews>
  <sheetFormatPr defaultColWidth="9.140625" defaultRowHeight="12.75"/>
  <cols>
    <col min="1" max="1" width="9.140625" style="25" customWidth="1"/>
    <col min="2" max="2" width="33.140625" style="25" customWidth="1"/>
    <col min="3" max="3" width="15.00390625" style="25" bestFit="1" customWidth="1"/>
    <col min="4" max="16384" width="9.140625" style="25" customWidth="1"/>
  </cols>
  <sheetData>
    <row r="2" spans="2:9" ht="15.75">
      <c r="B2" s="126" t="s">
        <v>141</v>
      </c>
      <c r="C2" s="67"/>
      <c r="D2" s="67"/>
      <c r="E2" s="155"/>
      <c r="F2" s="67"/>
      <c r="G2" s="67"/>
      <c r="H2" s="67"/>
      <c r="I2" s="67"/>
    </row>
    <row r="3" spans="3:9" ht="13.5" thickBot="1">
      <c r="C3" s="67"/>
      <c r="D3" s="67"/>
      <c r="E3" s="155"/>
      <c r="F3" s="67"/>
      <c r="G3" s="67"/>
      <c r="H3" s="67"/>
      <c r="I3" s="67"/>
    </row>
    <row r="4" spans="2:9" ht="12.75">
      <c r="B4" s="127"/>
      <c r="C4" s="178" t="s">
        <v>1</v>
      </c>
      <c r="D4" s="179" t="s">
        <v>2</v>
      </c>
      <c r="E4" s="130" t="s">
        <v>2</v>
      </c>
      <c r="F4" s="130" t="s">
        <v>3</v>
      </c>
      <c r="G4" s="130" t="s">
        <v>2</v>
      </c>
      <c r="H4" s="130" t="s">
        <v>3</v>
      </c>
      <c r="I4" s="156" t="s">
        <v>3</v>
      </c>
    </row>
    <row r="5" spans="2:9" ht="12.75">
      <c r="B5" s="131"/>
      <c r="C5" s="180"/>
      <c r="D5" s="181" t="s">
        <v>4</v>
      </c>
      <c r="E5" s="134" t="s">
        <v>4</v>
      </c>
      <c r="F5" s="134" t="s">
        <v>119</v>
      </c>
      <c r="G5" s="134" t="s">
        <v>5</v>
      </c>
      <c r="H5" s="134" t="s">
        <v>5</v>
      </c>
      <c r="I5" s="157" t="s">
        <v>5</v>
      </c>
    </row>
    <row r="6" spans="2:9" ht="12.75">
      <c r="B6" s="131"/>
      <c r="C6" s="180" t="s">
        <v>7</v>
      </c>
      <c r="D6" s="181">
        <v>75</v>
      </c>
      <c r="E6" s="134">
        <v>115</v>
      </c>
      <c r="F6" s="134">
        <v>115</v>
      </c>
      <c r="G6" s="134">
        <v>90</v>
      </c>
      <c r="H6" s="134">
        <v>220</v>
      </c>
      <c r="I6" s="157">
        <v>210</v>
      </c>
    </row>
    <row r="7" spans="2:9" ht="12.75">
      <c r="B7" s="131"/>
      <c r="C7" s="180" t="s">
        <v>8</v>
      </c>
      <c r="D7" s="182" t="s">
        <v>120</v>
      </c>
      <c r="E7" s="150" t="s">
        <v>123</v>
      </c>
      <c r="F7" s="150" t="s">
        <v>123</v>
      </c>
      <c r="G7" s="150" t="s">
        <v>120</v>
      </c>
      <c r="H7" s="150" t="s">
        <v>116</v>
      </c>
      <c r="I7" s="158" t="s">
        <v>116</v>
      </c>
    </row>
    <row r="8" spans="2:9" ht="13.5" thickBot="1">
      <c r="B8" s="139"/>
      <c r="C8" s="180" t="s">
        <v>14</v>
      </c>
      <c r="D8" s="183">
        <v>9</v>
      </c>
      <c r="E8" s="141">
        <v>10</v>
      </c>
      <c r="F8" s="141">
        <v>8</v>
      </c>
      <c r="G8" s="141">
        <v>10</v>
      </c>
      <c r="H8" s="141">
        <v>10</v>
      </c>
      <c r="I8" s="159">
        <v>9</v>
      </c>
    </row>
    <row r="9" spans="2:9" ht="24" customHeight="1" thickBot="1">
      <c r="B9" s="160"/>
      <c r="C9" s="143" t="s">
        <v>124</v>
      </c>
      <c r="D9" s="165">
        <v>37457</v>
      </c>
      <c r="E9" s="116">
        <v>37457</v>
      </c>
      <c r="F9" s="116">
        <v>37457</v>
      </c>
      <c r="G9" s="116">
        <v>37458</v>
      </c>
      <c r="H9" s="116">
        <v>37458</v>
      </c>
      <c r="I9" s="166">
        <v>37458</v>
      </c>
    </row>
    <row r="10" spans="2:9" ht="12.75">
      <c r="B10" s="161" t="s">
        <v>19</v>
      </c>
      <c r="C10" s="185">
        <f>SUM(D10:I10)</f>
        <v>15</v>
      </c>
      <c r="D10" s="151">
        <v>1</v>
      </c>
      <c r="E10" s="146">
        <v>3</v>
      </c>
      <c r="F10" s="146">
        <v>1</v>
      </c>
      <c r="G10" s="146">
        <v>1</v>
      </c>
      <c r="H10" s="146">
        <v>3</v>
      </c>
      <c r="I10" s="152">
        <v>6</v>
      </c>
    </row>
    <row r="11" spans="2:9" ht="12.75">
      <c r="B11" s="162" t="s">
        <v>138</v>
      </c>
      <c r="C11" s="186">
        <f>SUM(D11:I11)</f>
        <v>17</v>
      </c>
      <c r="D11" s="153">
        <v>2</v>
      </c>
      <c r="E11" s="149">
        <v>2</v>
      </c>
      <c r="F11" s="149">
        <v>2</v>
      </c>
      <c r="G11" s="149">
        <v>6</v>
      </c>
      <c r="H11" s="149">
        <v>1</v>
      </c>
      <c r="I11" s="154">
        <v>4</v>
      </c>
    </row>
    <row r="12" spans="2:9" ht="12.75">
      <c r="B12" s="162" t="s">
        <v>24</v>
      </c>
      <c r="C12" s="186">
        <f aca="true" t="shared" si="0" ref="C12:C17">SUM(D12:I12)</f>
        <v>20</v>
      </c>
      <c r="D12" s="153">
        <v>4</v>
      </c>
      <c r="E12" s="149">
        <v>5</v>
      </c>
      <c r="F12" s="149">
        <v>6</v>
      </c>
      <c r="G12" s="149">
        <v>2</v>
      </c>
      <c r="H12" s="149">
        <v>2</v>
      </c>
      <c r="I12" s="154">
        <v>1</v>
      </c>
    </row>
    <row r="13" spans="2:9" ht="12.75">
      <c r="B13" s="162" t="s">
        <v>21</v>
      </c>
      <c r="C13" s="186">
        <f t="shared" si="0"/>
        <v>26</v>
      </c>
      <c r="D13" s="153">
        <v>5</v>
      </c>
      <c r="E13" s="149">
        <v>4</v>
      </c>
      <c r="F13" s="149">
        <v>4</v>
      </c>
      <c r="G13" s="149">
        <v>4</v>
      </c>
      <c r="H13" s="149">
        <v>6</v>
      </c>
      <c r="I13" s="154">
        <v>3</v>
      </c>
    </row>
    <row r="14" spans="2:9" ht="12.75">
      <c r="B14" s="162" t="s">
        <v>20</v>
      </c>
      <c r="C14" s="186">
        <f t="shared" si="0"/>
        <v>27</v>
      </c>
      <c r="D14" s="153">
        <v>6</v>
      </c>
      <c r="E14" s="149">
        <v>1</v>
      </c>
      <c r="F14" s="149">
        <v>5</v>
      </c>
      <c r="G14" s="149">
        <v>5</v>
      </c>
      <c r="H14" s="149">
        <v>5</v>
      </c>
      <c r="I14" s="154">
        <v>5</v>
      </c>
    </row>
    <row r="15" spans="2:9" ht="12.75">
      <c r="B15" s="162" t="s">
        <v>18</v>
      </c>
      <c r="C15" s="186">
        <f>SUM(D15:I15)+11</f>
        <v>33</v>
      </c>
      <c r="D15" s="153"/>
      <c r="E15" s="149">
        <v>6</v>
      </c>
      <c r="F15" s="149">
        <v>7</v>
      </c>
      <c r="G15" s="149">
        <v>3</v>
      </c>
      <c r="H15" s="149">
        <v>4</v>
      </c>
      <c r="I15" s="154">
        <v>2</v>
      </c>
    </row>
    <row r="16" spans="2:9" ht="12.75">
      <c r="B16" s="162" t="s">
        <v>22</v>
      </c>
      <c r="C16" s="186">
        <f t="shared" si="0"/>
        <v>37</v>
      </c>
      <c r="D16" s="153">
        <v>3</v>
      </c>
      <c r="E16" s="149">
        <v>8</v>
      </c>
      <c r="F16" s="149">
        <v>3</v>
      </c>
      <c r="G16" s="149">
        <v>8</v>
      </c>
      <c r="H16" s="149">
        <v>7</v>
      </c>
      <c r="I16" s="154">
        <v>8</v>
      </c>
    </row>
    <row r="17" spans="2:9" ht="12.75">
      <c r="B17" s="162" t="s">
        <v>23</v>
      </c>
      <c r="C17" s="186">
        <f t="shared" si="0"/>
        <v>47</v>
      </c>
      <c r="D17" s="153">
        <v>7</v>
      </c>
      <c r="E17" s="149">
        <v>9</v>
      </c>
      <c r="F17" s="149">
        <v>8</v>
      </c>
      <c r="G17" s="149">
        <v>7</v>
      </c>
      <c r="H17" s="149">
        <v>9</v>
      </c>
      <c r="I17" s="154">
        <v>7</v>
      </c>
    </row>
    <row r="18" spans="2:9" ht="12.75">
      <c r="B18" s="162" t="s">
        <v>118</v>
      </c>
      <c r="C18" s="186">
        <f>SUM(D18:I18)+11</f>
        <v>52</v>
      </c>
      <c r="D18" s="170">
        <v>8</v>
      </c>
      <c r="E18" s="124">
        <v>7</v>
      </c>
      <c r="F18" s="124"/>
      <c r="G18" s="124">
        <v>9</v>
      </c>
      <c r="H18" s="124">
        <v>8</v>
      </c>
      <c r="I18" s="125">
        <v>9</v>
      </c>
    </row>
    <row r="19" spans="2:9" ht="13.5" thickBot="1">
      <c r="B19" s="163" t="s">
        <v>122</v>
      </c>
      <c r="C19" s="187">
        <f>SUM(D19:I19)+22</f>
        <v>61</v>
      </c>
      <c r="D19" s="184">
        <v>9</v>
      </c>
      <c r="E19" s="172">
        <v>10</v>
      </c>
      <c r="F19" s="172"/>
      <c r="G19" s="172">
        <v>10</v>
      </c>
      <c r="H19" s="172">
        <v>10</v>
      </c>
      <c r="I19" s="173"/>
    </row>
    <row r="22" ht="12.75">
      <c r="B22" s="25" t="s">
        <v>142</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2"/>
  <dimension ref="B2:N19"/>
  <sheetViews>
    <sheetView zoomScalePageLayoutView="0" workbookViewId="0" topLeftCell="A1">
      <selection activeCell="B10" sqref="B10:B19"/>
    </sheetView>
  </sheetViews>
  <sheetFormatPr defaultColWidth="9.140625" defaultRowHeight="12.75"/>
  <cols>
    <col min="1" max="1" width="9.140625" style="25" customWidth="1"/>
    <col min="2" max="2" width="30.00390625" style="25" customWidth="1"/>
    <col min="3" max="3" width="15.28125" style="25" bestFit="1" customWidth="1"/>
    <col min="4" max="16384" width="9.140625" style="25" customWidth="1"/>
  </cols>
  <sheetData>
    <row r="2" spans="2:3" ht="12.75">
      <c r="B2" s="171" t="s">
        <v>172</v>
      </c>
      <c r="C2" s="155"/>
    </row>
    <row r="3" spans="2:3" ht="12.75">
      <c r="B3" s="171"/>
      <c r="C3" s="155"/>
    </row>
    <row r="4" ht="13.5" thickBot="1">
      <c r="C4" s="155"/>
    </row>
    <row r="5" spans="2:13" ht="12.75">
      <c r="B5" s="33"/>
      <c r="C5" s="217" t="s">
        <v>1</v>
      </c>
      <c r="D5" s="212" t="s">
        <v>2</v>
      </c>
      <c r="E5" s="38" t="s">
        <v>2</v>
      </c>
      <c r="F5" s="38" t="s">
        <v>3</v>
      </c>
      <c r="G5" s="38" t="s">
        <v>2</v>
      </c>
      <c r="H5" s="38" t="s">
        <v>2</v>
      </c>
      <c r="I5" s="174" t="s">
        <v>3</v>
      </c>
      <c r="J5" s="37" t="s">
        <v>3</v>
      </c>
      <c r="K5" s="38" t="s">
        <v>3</v>
      </c>
      <c r="L5" s="174" t="s">
        <v>2</v>
      </c>
      <c r="M5" s="174" t="s">
        <v>3</v>
      </c>
    </row>
    <row r="6" spans="2:13" ht="12.75">
      <c r="B6" s="24"/>
      <c r="C6" s="218"/>
      <c r="D6" s="213" t="s">
        <v>4</v>
      </c>
      <c r="E6" s="40" t="s">
        <v>4</v>
      </c>
      <c r="F6" s="40" t="s">
        <v>119</v>
      </c>
      <c r="G6" s="40" t="s">
        <v>5</v>
      </c>
      <c r="H6" s="40" t="s">
        <v>5</v>
      </c>
      <c r="I6" s="175" t="s">
        <v>5</v>
      </c>
      <c r="J6" s="39">
        <v>1.25</v>
      </c>
      <c r="K6" s="40">
        <v>1.5</v>
      </c>
      <c r="L6" s="175">
        <v>1.5</v>
      </c>
      <c r="M6" s="175">
        <v>1</v>
      </c>
    </row>
    <row r="7" spans="2:14" ht="12.75">
      <c r="B7" s="24"/>
      <c r="C7" s="218" t="s">
        <v>7</v>
      </c>
      <c r="D7" s="213">
        <v>70</v>
      </c>
      <c r="E7" s="40">
        <v>115</v>
      </c>
      <c r="F7" s="40">
        <v>115</v>
      </c>
      <c r="G7" s="40">
        <v>90</v>
      </c>
      <c r="H7" s="40">
        <v>210</v>
      </c>
      <c r="I7" s="175">
        <v>210</v>
      </c>
      <c r="J7" s="39">
        <v>200</v>
      </c>
      <c r="K7" s="40">
        <v>220</v>
      </c>
      <c r="L7" s="175">
        <v>220</v>
      </c>
      <c r="M7" s="175">
        <v>75</v>
      </c>
      <c r="N7" s="25" t="s">
        <v>27</v>
      </c>
    </row>
    <row r="8" spans="2:13" ht="13.5" thickBot="1">
      <c r="B8" s="24"/>
      <c r="C8" s="218" t="s">
        <v>8</v>
      </c>
      <c r="D8" s="214" t="s">
        <v>120</v>
      </c>
      <c r="E8" s="44" t="s">
        <v>121</v>
      </c>
      <c r="F8" s="44" t="s">
        <v>121</v>
      </c>
      <c r="G8" s="44" t="s">
        <v>120</v>
      </c>
      <c r="H8" s="44" t="s">
        <v>116</v>
      </c>
      <c r="I8" s="176" t="s">
        <v>116</v>
      </c>
      <c r="J8" s="42" t="s">
        <v>116</v>
      </c>
      <c r="K8" s="44" t="s">
        <v>116</v>
      </c>
      <c r="L8" s="176" t="s">
        <v>139</v>
      </c>
      <c r="M8" s="176" t="s">
        <v>171</v>
      </c>
    </row>
    <row r="9" spans="2:13" ht="34.5" customHeight="1" thickBot="1">
      <c r="B9" s="21"/>
      <c r="C9" s="245" t="s">
        <v>125</v>
      </c>
      <c r="D9" s="224">
        <v>37457</v>
      </c>
      <c r="E9" s="225">
        <v>37457</v>
      </c>
      <c r="F9" s="225">
        <v>37457</v>
      </c>
      <c r="G9" s="225">
        <v>37458</v>
      </c>
      <c r="H9" s="225">
        <v>37458</v>
      </c>
      <c r="I9" s="226">
        <v>37458</v>
      </c>
      <c r="J9" s="227">
        <v>37464</v>
      </c>
      <c r="K9" s="227">
        <v>37464</v>
      </c>
      <c r="L9" s="232">
        <v>37464</v>
      </c>
      <c r="M9" s="232">
        <v>37465</v>
      </c>
    </row>
    <row r="10" spans="2:14" ht="12.75">
      <c r="B10" s="117" t="s">
        <v>24</v>
      </c>
      <c r="C10" s="246">
        <v>24</v>
      </c>
      <c r="D10" s="249">
        <v>4</v>
      </c>
      <c r="E10" s="82">
        <v>5</v>
      </c>
      <c r="F10" s="82">
        <v>6</v>
      </c>
      <c r="G10" s="82">
        <v>2</v>
      </c>
      <c r="H10" s="82">
        <v>2</v>
      </c>
      <c r="I10" s="82">
        <v>1</v>
      </c>
      <c r="J10" s="82">
        <v>3</v>
      </c>
      <c r="K10" s="82">
        <v>4</v>
      </c>
      <c r="L10" s="82">
        <v>1</v>
      </c>
      <c r="M10" s="83">
        <v>2</v>
      </c>
      <c r="N10" s="244"/>
    </row>
    <row r="11" spans="2:14" ht="12.75">
      <c r="B11" s="118" t="s">
        <v>19</v>
      </c>
      <c r="C11" s="247">
        <v>29</v>
      </c>
      <c r="D11" s="250">
        <v>1</v>
      </c>
      <c r="E11" s="80">
        <v>3</v>
      </c>
      <c r="F11" s="80">
        <v>1</v>
      </c>
      <c r="G11" s="80">
        <v>1</v>
      </c>
      <c r="H11" s="80">
        <v>3</v>
      </c>
      <c r="I11" s="80">
        <v>6</v>
      </c>
      <c r="J11" s="80">
        <v>4</v>
      </c>
      <c r="K11" s="80">
        <v>6</v>
      </c>
      <c r="L11" s="80">
        <v>4</v>
      </c>
      <c r="M11" s="81">
        <v>6</v>
      </c>
      <c r="N11" s="244"/>
    </row>
    <row r="12" spans="2:14" ht="12.75">
      <c r="B12" s="118" t="s">
        <v>20</v>
      </c>
      <c r="C12" s="247">
        <v>29</v>
      </c>
      <c r="D12" s="250">
        <v>6</v>
      </c>
      <c r="E12" s="80">
        <v>1</v>
      </c>
      <c r="F12" s="80">
        <v>5</v>
      </c>
      <c r="G12" s="80">
        <v>5</v>
      </c>
      <c r="H12" s="80">
        <v>5</v>
      </c>
      <c r="I12" s="80">
        <v>5</v>
      </c>
      <c r="J12" s="80">
        <v>1</v>
      </c>
      <c r="K12" s="80">
        <v>2</v>
      </c>
      <c r="L12" s="80">
        <v>2</v>
      </c>
      <c r="M12" s="81">
        <v>3</v>
      </c>
      <c r="N12" s="244"/>
    </row>
    <row r="13" spans="2:14" ht="12.75">
      <c r="B13" s="118" t="s">
        <v>21</v>
      </c>
      <c r="C13" s="247">
        <v>33</v>
      </c>
      <c r="D13" s="250">
        <v>5</v>
      </c>
      <c r="E13" s="80">
        <v>4</v>
      </c>
      <c r="F13" s="80">
        <v>4</v>
      </c>
      <c r="G13" s="80">
        <v>4</v>
      </c>
      <c r="H13" s="80">
        <v>6</v>
      </c>
      <c r="I13" s="80">
        <v>3</v>
      </c>
      <c r="J13" s="80">
        <v>2</v>
      </c>
      <c r="K13" s="80">
        <v>3</v>
      </c>
      <c r="L13" s="80">
        <v>3</v>
      </c>
      <c r="M13" s="81">
        <v>5</v>
      </c>
      <c r="N13" s="244"/>
    </row>
    <row r="14" spans="2:14" ht="12.75">
      <c r="B14" s="118" t="s">
        <v>18</v>
      </c>
      <c r="C14" s="247">
        <v>34</v>
      </c>
      <c r="D14" s="250" t="s">
        <v>137</v>
      </c>
      <c r="E14" s="80">
        <v>6</v>
      </c>
      <c r="F14" s="80">
        <v>7</v>
      </c>
      <c r="G14" s="80">
        <v>3</v>
      </c>
      <c r="H14" s="80">
        <v>4</v>
      </c>
      <c r="I14" s="80">
        <v>2</v>
      </c>
      <c r="J14" s="80">
        <v>5</v>
      </c>
      <c r="K14" s="80">
        <v>1</v>
      </c>
      <c r="L14" s="80">
        <v>5</v>
      </c>
      <c r="M14" s="81">
        <v>1</v>
      </c>
      <c r="N14" s="244"/>
    </row>
    <row r="15" spans="2:14" ht="12.75">
      <c r="B15" s="118" t="s">
        <v>22</v>
      </c>
      <c r="C15" s="247">
        <v>52</v>
      </c>
      <c r="D15" s="250">
        <v>3</v>
      </c>
      <c r="E15" s="80">
        <v>8</v>
      </c>
      <c r="F15" s="80">
        <v>3</v>
      </c>
      <c r="G15" s="80">
        <v>8</v>
      </c>
      <c r="H15" s="80">
        <v>7</v>
      </c>
      <c r="I15" s="80">
        <v>8</v>
      </c>
      <c r="J15" s="80" t="s">
        <v>169</v>
      </c>
      <c r="K15" s="80">
        <v>5</v>
      </c>
      <c r="L15" s="80">
        <v>6</v>
      </c>
      <c r="M15" s="81">
        <v>4</v>
      </c>
      <c r="N15" s="244"/>
    </row>
    <row r="16" spans="2:14" ht="12.75">
      <c r="B16" s="118" t="s">
        <v>138</v>
      </c>
      <c r="C16" s="247">
        <v>53</v>
      </c>
      <c r="D16" s="250">
        <v>2</v>
      </c>
      <c r="E16" s="80">
        <v>2</v>
      </c>
      <c r="F16" s="80">
        <v>2</v>
      </c>
      <c r="G16" s="80">
        <v>6</v>
      </c>
      <c r="H16" s="80">
        <v>1</v>
      </c>
      <c r="I16" s="80">
        <v>4</v>
      </c>
      <c r="J16" s="80" t="s">
        <v>137</v>
      </c>
      <c r="K16" s="80" t="s">
        <v>137</v>
      </c>
      <c r="L16" s="80" t="s">
        <v>137</v>
      </c>
      <c r="M16" s="81" t="s">
        <v>137</v>
      </c>
      <c r="N16" s="244"/>
    </row>
    <row r="17" spans="2:14" ht="12.75">
      <c r="B17" s="118" t="s">
        <v>23</v>
      </c>
      <c r="C17" s="247">
        <v>67</v>
      </c>
      <c r="D17" s="250">
        <v>7</v>
      </c>
      <c r="E17" s="80">
        <v>9</v>
      </c>
      <c r="F17" s="80">
        <v>8</v>
      </c>
      <c r="G17" s="80">
        <v>7</v>
      </c>
      <c r="H17" s="80">
        <v>9</v>
      </c>
      <c r="I17" s="80">
        <v>7</v>
      </c>
      <c r="J17" s="80">
        <v>6</v>
      </c>
      <c r="K17" s="80">
        <v>8</v>
      </c>
      <c r="L17" s="80">
        <v>8</v>
      </c>
      <c r="M17" s="81">
        <v>7</v>
      </c>
      <c r="N17" s="244"/>
    </row>
    <row r="18" spans="2:14" ht="12.75">
      <c r="B18" s="118" t="s">
        <v>118</v>
      </c>
      <c r="C18" s="247">
        <v>71</v>
      </c>
      <c r="D18" s="250">
        <v>8</v>
      </c>
      <c r="E18" s="80">
        <v>7</v>
      </c>
      <c r="F18" s="80" t="s">
        <v>137</v>
      </c>
      <c r="G18" s="80">
        <v>9</v>
      </c>
      <c r="H18" s="80">
        <v>8</v>
      </c>
      <c r="I18" s="80">
        <v>9</v>
      </c>
      <c r="J18" s="80">
        <v>8</v>
      </c>
      <c r="K18" s="80">
        <v>7</v>
      </c>
      <c r="L18" s="80">
        <v>7</v>
      </c>
      <c r="M18" s="81">
        <v>8</v>
      </c>
      <c r="N18" s="244"/>
    </row>
    <row r="19" spans="2:14" ht="13.5" thickBot="1">
      <c r="B19" s="121" t="s">
        <v>122</v>
      </c>
      <c r="C19" s="248">
        <v>96</v>
      </c>
      <c r="D19" s="251">
        <v>9</v>
      </c>
      <c r="E19" s="231">
        <v>10</v>
      </c>
      <c r="F19" s="231" t="s">
        <v>137</v>
      </c>
      <c r="G19" s="231">
        <v>10</v>
      </c>
      <c r="H19" s="231">
        <v>10</v>
      </c>
      <c r="I19" s="231" t="s">
        <v>137</v>
      </c>
      <c r="J19" s="231">
        <v>9</v>
      </c>
      <c r="K19" s="231" t="s">
        <v>137</v>
      </c>
      <c r="L19" s="231" t="s">
        <v>137</v>
      </c>
      <c r="M19" s="233" t="s">
        <v>137</v>
      </c>
      <c r="N19" s="244"/>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X301"/>
  <sheetViews>
    <sheetView showGridLines="0" zoomScalePageLayoutView="0" workbookViewId="0" topLeftCell="A1">
      <selection activeCell="Y29" sqref="Y29"/>
    </sheetView>
  </sheetViews>
  <sheetFormatPr defaultColWidth="9.140625" defaultRowHeight="12.75"/>
  <cols>
    <col min="1" max="1" width="5.28125" style="0" customWidth="1"/>
    <col min="2" max="22" width="4.421875" style="0" customWidth="1"/>
    <col min="23" max="23" width="4.7109375" style="0" customWidth="1"/>
  </cols>
  <sheetData>
    <row r="1" ht="15.75">
      <c r="A1" s="11" t="s">
        <v>28</v>
      </c>
    </row>
    <row r="2" ht="12.75">
      <c r="A2" s="12"/>
    </row>
    <row r="3" ht="12.75">
      <c r="A3" s="12"/>
    </row>
    <row r="4" ht="12.75">
      <c r="A4" s="13" t="s">
        <v>29</v>
      </c>
    </row>
    <row r="5" ht="12.75">
      <c r="A5" s="12"/>
    </row>
    <row r="6" ht="12.75">
      <c r="A6" s="13" t="s">
        <v>30</v>
      </c>
    </row>
    <row r="7" ht="12.75">
      <c r="A7" s="12"/>
    </row>
    <row r="8" ht="12.75">
      <c r="A8" s="12" t="s">
        <v>31</v>
      </c>
    </row>
    <row r="9" ht="12.75">
      <c r="A9" s="12"/>
    </row>
    <row r="10" ht="12.75">
      <c r="A10" s="13" t="s">
        <v>32</v>
      </c>
    </row>
    <row r="11" ht="12.75">
      <c r="A11" s="12"/>
    </row>
    <row r="12" ht="12.75">
      <c r="A12" s="12"/>
    </row>
    <row r="13" ht="12.75">
      <c r="A13" s="14" t="s">
        <v>33</v>
      </c>
    </row>
    <row r="14" ht="12.75">
      <c r="A14" s="3"/>
    </row>
    <row r="15" ht="12.75">
      <c r="A15" s="13" t="s">
        <v>34</v>
      </c>
    </row>
    <row r="16" ht="12.75">
      <c r="A16" s="12"/>
    </row>
    <row r="17" ht="12.75">
      <c r="A17" s="13" t="s">
        <v>35</v>
      </c>
    </row>
    <row r="18" ht="12.75">
      <c r="A18" s="12" t="s">
        <v>36</v>
      </c>
    </row>
    <row r="19" ht="12.75">
      <c r="A19" s="12" t="s">
        <v>37</v>
      </c>
    </row>
    <row r="20" ht="12.75">
      <c r="A20" s="12" t="s">
        <v>38</v>
      </c>
    </row>
    <row r="21" ht="12.75">
      <c r="A21" s="12" t="s">
        <v>39</v>
      </c>
    </row>
    <row r="22" ht="12.75">
      <c r="A22" s="12"/>
    </row>
    <row r="23" ht="12.75">
      <c r="A23" s="12"/>
    </row>
    <row r="24" ht="12.75">
      <c r="A24" s="12"/>
    </row>
    <row r="27" spans="1:21" ht="12.75">
      <c r="A27" s="2"/>
      <c r="B27" s="2">
        <v>1</v>
      </c>
      <c r="C27" s="2">
        <v>2</v>
      </c>
      <c r="D27" s="2">
        <v>3</v>
      </c>
      <c r="E27" s="2">
        <v>4</v>
      </c>
      <c r="F27" s="2">
        <v>5</v>
      </c>
      <c r="G27" s="2">
        <v>6</v>
      </c>
      <c r="H27" s="2">
        <v>7</v>
      </c>
      <c r="I27" s="2">
        <v>8</v>
      </c>
      <c r="J27" s="2">
        <v>9</v>
      </c>
      <c r="K27" s="2">
        <v>10</v>
      </c>
      <c r="L27" s="2">
        <v>11</v>
      </c>
      <c r="M27" s="2">
        <v>12</v>
      </c>
      <c r="N27" s="2">
        <v>13</v>
      </c>
      <c r="O27" s="2">
        <v>14</v>
      </c>
      <c r="P27" s="2">
        <v>15</v>
      </c>
      <c r="Q27" s="2">
        <v>16</v>
      </c>
      <c r="R27" s="2">
        <v>17</v>
      </c>
      <c r="S27" s="2">
        <v>18</v>
      </c>
      <c r="T27" s="2">
        <v>19</v>
      </c>
      <c r="U27" s="2" t="s">
        <v>40</v>
      </c>
    </row>
    <row r="28" spans="1:22" ht="12.75">
      <c r="A28" s="1">
        <v>1</v>
      </c>
      <c r="B28">
        <v>0</v>
      </c>
      <c r="C28">
        <v>10</v>
      </c>
      <c r="D28">
        <v>31</v>
      </c>
      <c r="E28">
        <v>43</v>
      </c>
      <c r="F28">
        <v>52</v>
      </c>
      <c r="G28">
        <v>60</v>
      </c>
      <c r="H28">
        <v>66</v>
      </c>
      <c r="I28">
        <v>72</v>
      </c>
      <c r="J28">
        <v>76</v>
      </c>
      <c r="K28">
        <v>80</v>
      </c>
      <c r="L28">
        <v>84</v>
      </c>
      <c r="M28">
        <v>87</v>
      </c>
      <c r="N28">
        <v>90</v>
      </c>
      <c r="O28">
        <v>92</v>
      </c>
      <c r="P28">
        <v>94</v>
      </c>
      <c r="Q28">
        <v>96</v>
      </c>
      <c r="R28">
        <v>97</v>
      </c>
      <c r="S28">
        <v>98</v>
      </c>
      <c r="T28">
        <v>99</v>
      </c>
      <c r="U28">
        <v>100</v>
      </c>
      <c r="V28" s="1">
        <v>1</v>
      </c>
    </row>
    <row r="29" spans="1:22" ht="12.75">
      <c r="A29" s="1">
        <v>2</v>
      </c>
      <c r="C29">
        <v>7</v>
      </c>
      <c r="D29">
        <v>25</v>
      </c>
      <c r="E29">
        <v>37</v>
      </c>
      <c r="F29">
        <v>46</v>
      </c>
      <c r="G29">
        <v>54</v>
      </c>
      <c r="H29">
        <v>60</v>
      </c>
      <c r="I29">
        <v>66</v>
      </c>
      <c r="J29">
        <v>70</v>
      </c>
      <c r="K29">
        <v>74</v>
      </c>
      <c r="L29">
        <v>78</v>
      </c>
      <c r="M29">
        <v>81</v>
      </c>
      <c r="N29">
        <v>84</v>
      </c>
      <c r="O29">
        <v>86</v>
      </c>
      <c r="P29">
        <v>88</v>
      </c>
      <c r="Q29">
        <v>90</v>
      </c>
      <c r="R29">
        <v>91</v>
      </c>
      <c r="S29">
        <v>92</v>
      </c>
      <c r="T29">
        <v>93</v>
      </c>
      <c r="U29">
        <v>94</v>
      </c>
      <c r="V29" s="1">
        <v>2</v>
      </c>
    </row>
    <row r="30" spans="1:22" ht="12.75">
      <c r="A30" s="1">
        <v>3</v>
      </c>
      <c r="D30">
        <v>21</v>
      </c>
      <c r="E30">
        <v>33</v>
      </c>
      <c r="F30">
        <v>42</v>
      </c>
      <c r="G30">
        <v>50</v>
      </c>
      <c r="H30">
        <v>56</v>
      </c>
      <c r="I30">
        <v>62</v>
      </c>
      <c r="J30">
        <v>66</v>
      </c>
      <c r="K30">
        <v>70</v>
      </c>
      <c r="L30">
        <v>74</v>
      </c>
      <c r="M30">
        <v>77</v>
      </c>
      <c r="N30">
        <v>80</v>
      </c>
      <c r="O30">
        <v>82</v>
      </c>
      <c r="P30">
        <v>84</v>
      </c>
      <c r="Q30">
        <v>86</v>
      </c>
      <c r="R30">
        <v>87</v>
      </c>
      <c r="S30">
        <v>88</v>
      </c>
      <c r="T30">
        <v>89</v>
      </c>
      <c r="U30">
        <v>90</v>
      </c>
      <c r="V30" s="1">
        <v>3</v>
      </c>
    </row>
    <row r="31" spans="1:22" ht="12.75">
      <c r="A31" s="1">
        <v>4</v>
      </c>
      <c r="E31">
        <v>29</v>
      </c>
      <c r="F31">
        <v>38</v>
      </c>
      <c r="G31">
        <v>46</v>
      </c>
      <c r="H31">
        <v>52</v>
      </c>
      <c r="I31">
        <v>58</v>
      </c>
      <c r="J31">
        <v>62</v>
      </c>
      <c r="K31">
        <v>68</v>
      </c>
      <c r="L31">
        <v>70</v>
      </c>
      <c r="M31">
        <v>73</v>
      </c>
      <c r="N31">
        <v>76</v>
      </c>
      <c r="O31">
        <v>78</v>
      </c>
      <c r="P31">
        <v>80</v>
      </c>
      <c r="Q31">
        <v>82</v>
      </c>
      <c r="R31">
        <v>83</v>
      </c>
      <c r="S31">
        <v>84</v>
      </c>
      <c r="T31">
        <v>85</v>
      </c>
      <c r="U31">
        <v>86</v>
      </c>
      <c r="V31" s="1">
        <v>4</v>
      </c>
    </row>
    <row r="32" spans="1:22" ht="12.75">
      <c r="A32" s="1">
        <v>5</v>
      </c>
      <c r="F32">
        <v>35</v>
      </c>
      <c r="G32">
        <v>43</v>
      </c>
      <c r="H32">
        <v>49</v>
      </c>
      <c r="I32">
        <v>55</v>
      </c>
      <c r="J32">
        <v>59</v>
      </c>
      <c r="K32">
        <v>63</v>
      </c>
      <c r="L32">
        <v>67</v>
      </c>
      <c r="M32">
        <v>70</v>
      </c>
      <c r="N32">
        <v>73</v>
      </c>
      <c r="O32">
        <v>75</v>
      </c>
      <c r="P32">
        <v>77</v>
      </c>
      <c r="Q32">
        <v>79</v>
      </c>
      <c r="R32">
        <v>80</v>
      </c>
      <c r="S32">
        <v>81</v>
      </c>
      <c r="T32">
        <v>82</v>
      </c>
      <c r="U32">
        <v>83</v>
      </c>
      <c r="V32" s="1">
        <v>5</v>
      </c>
    </row>
    <row r="33" spans="1:22" ht="12.75">
      <c r="A33" s="1">
        <v>6</v>
      </c>
      <c r="G33">
        <v>40</v>
      </c>
      <c r="H33">
        <v>46</v>
      </c>
      <c r="I33">
        <v>52</v>
      </c>
      <c r="J33">
        <v>56</v>
      </c>
      <c r="K33">
        <v>60</v>
      </c>
      <c r="L33">
        <v>64</v>
      </c>
      <c r="M33">
        <v>67</v>
      </c>
      <c r="N33">
        <v>70</v>
      </c>
      <c r="O33">
        <v>72</v>
      </c>
      <c r="P33">
        <v>74</v>
      </c>
      <c r="Q33">
        <v>76</v>
      </c>
      <c r="R33">
        <v>77</v>
      </c>
      <c r="S33">
        <v>78</v>
      </c>
      <c r="T33">
        <v>79</v>
      </c>
      <c r="U33">
        <v>80</v>
      </c>
      <c r="V33" s="1">
        <v>6</v>
      </c>
    </row>
    <row r="34" spans="1:22" ht="12.75">
      <c r="A34" s="1">
        <v>7</v>
      </c>
      <c r="H34">
        <v>44</v>
      </c>
      <c r="I34">
        <v>50</v>
      </c>
      <c r="J34">
        <v>54</v>
      </c>
      <c r="K34">
        <v>58</v>
      </c>
      <c r="L34">
        <v>62</v>
      </c>
      <c r="M34">
        <v>65</v>
      </c>
      <c r="N34">
        <v>68</v>
      </c>
      <c r="O34">
        <v>70</v>
      </c>
      <c r="P34">
        <v>72</v>
      </c>
      <c r="Q34">
        <v>74</v>
      </c>
      <c r="R34">
        <v>75</v>
      </c>
      <c r="S34">
        <v>76</v>
      </c>
      <c r="T34">
        <v>77</v>
      </c>
      <c r="U34">
        <v>78</v>
      </c>
      <c r="V34" s="1">
        <v>7</v>
      </c>
    </row>
    <row r="35" spans="1:22" ht="12.75">
      <c r="A35" s="1">
        <v>8</v>
      </c>
      <c r="I35">
        <v>48</v>
      </c>
      <c r="J35">
        <v>52</v>
      </c>
      <c r="K35">
        <v>56</v>
      </c>
      <c r="L35">
        <v>60</v>
      </c>
      <c r="M35">
        <v>63</v>
      </c>
      <c r="N35">
        <v>66</v>
      </c>
      <c r="O35">
        <v>68</v>
      </c>
      <c r="P35">
        <v>70</v>
      </c>
      <c r="Q35">
        <v>72</v>
      </c>
      <c r="R35">
        <v>73</v>
      </c>
      <c r="S35">
        <v>74</v>
      </c>
      <c r="T35">
        <v>75</v>
      </c>
      <c r="U35">
        <v>76</v>
      </c>
      <c r="V35" s="1">
        <v>8</v>
      </c>
    </row>
    <row r="36" spans="1:22" ht="12.75">
      <c r="A36" s="1">
        <v>9</v>
      </c>
      <c r="J36">
        <v>50</v>
      </c>
      <c r="K36">
        <v>54</v>
      </c>
      <c r="L36">
        <v>58</v>
      </c>
      <c r="M36">
        <v>61</v>
      </c>
      <c r="N36">
        <v>64</v>
      </c>
      <c r="O36">
        <v>66</v>
      </c>
      <c r="P36">
        <v>68</v>
      </c>
      <c r="Q36">
        <v>70</v>
      </c>
      <c r="R36">
        <v>71</v>
      </c>
      <c r="S36">
        <v>72</v>
      </c>
      <c r="T36">
        <v>73</v>
      </c>
      <c r="U36">
        <v>74</v>
      </c>
      <c r="V36" s="1">
        <v>9</v>
      </c>
    </row>
    <row r="37" spans="1:22" ht="12.75">
      <c r="A37" s="1">
        <v>10</v>
      </c>
      <c r="K37">
        <v>52</v>
      </c>
      <c r="L37">
        <v>56</v>
      </c>
      <c r="M37">
        <v>59</v>
      </c>
      <c r="N37">
        <v>62</v>
      </c>
      <c r="O37">
        <v>64</v>
      </c>
      <c r="P37">
        <v>66</v>
      </c>
      <c r="Q37">
        <v>68</v>
      </c>
      <c r="R37">
        <v>69</v>
      </c>
      <c r="S37">
        <v>70</v>
      </c>
      <c r="T37">
        <v>71</v>
      </c>
      <c r="U37">
        <v>72</v>
      </c>
      <c r="V37" s="1">
        <v>10</v>
      </c>
    </row>
    <row r="38" spans="1:22" ht="12.75">
      <c r="A38" s="1">
        <v>11</v>
      </c>
      <c r="L38">
        <v>54</v>
      </c>
      <c r="M38">
        <v>57</v>
      </c>
      <c r="N38">
        <v>60</v>
      </c>
      <c r="O38">
        <v>62</v>
      </c>
      <c r="P38">
        <v>64</v>
      </c>
      <c r="Q38">
        <v>66</v>
      </c>
      <c r="R38">
        <v>67</v>
      </c>
      <c r="S38">
        <v>68</v>
      </c>
      <c r="T38">
        <v>69</v>
      </c>
      <c r="U38">
        <v>70</v>
      </c>
      <c r="V38" s="1">
        <v>11</v>
      </c>
    </row>
    <row r="39" spans="1:22" ht="12.75">
      <c r="A39" s="1">
        <v>12</v>
      </c>
      <c r="M39">
        <v>55</v>
      </c>
      <c r="N39">
        <v>58</v>
      </c>
      <c r="O39">
        <v>60</v>
      </c>
      <c r="P39">
        <v>62</v>
      </c>
      <c r="Q39">
        <v>64</v>
      </c>
      <c r="R39">
        <v>65</v>
      </c>
      <c r="S39">
        <v>66</v>
      </c>
      <c r="T39">
        <v>67</v>
      </c>
      <c r="U39">
        <v>68</v>
      </c>
      <c r="V39" s="1">
        <v>12</v>
      </c>
    </row>
    <row r="40" spans="1:22" ht="12.75">
      <c r="A40" s="1">
        <v>13</v>
      </c>
      <c r="N40">
        <v>56</v>
      </c>
      <c r="O40">
        <v>58</v>
      </c>
      <c r="P40">
        <v>60</v>
      </c>
      <c r="Q40">
        <v>62</v>
      </c>
      <c r="R40">
        <v>63</v>
      </c>
      <c r="S40">
        <v>64</v>
      </c>
      <c r="T40">
        <v>65</v>
      </c>
      <c r="U40">
        <v>66</v>
      </c>
      <c r="V40" s="1">
        <v>13</v>
      </c>
    </row>
    <row r="41" spans="1:22" ht="12.75">
      <c r="A41" s="1">
        <v>14</v>
      </c>
      <c r="O41">
        <v>57</v>
      </c>
      <c r="P41">
        <v>59</v>
      </c>
      <c r="Q41">
        <v>61</v>
      </c>
      <c r="R41">
        <v>62</v>
      </c>
      <c r="S41">
        <v>63</v>
      </c>
      <c r="T41">
        <v>64</v>
      </c>
      <c r="U41">
        <v>65</v>
      </c>
      <c r="V41" s="1">
        <v>14</v>
      </c>
    </row>
    <row r="42" spans="1:22" ht="12.75">
      <c r="A42" s="1">
        <v>15</v>
      </c>
      <c r="P42">
        <v>58</v>
      </c>
      <c r="Q42">
        <v>60</v>
      </c>
      <c r="R42">
        <v>61</v>
      </c>
      <c r="S42">
        <v>62</v>
      </c>
      <c r="T42">
        <v>63</v>
      </c>
      <c r="U42">
        <v>64</v>
      </c>
      <c r="V42" s="1">
        <v>15</v>
      </c>
    </row>
    <row r="43" spans="1:22" ht="12.75">
      <c r="A43" s="1">
        <v>16</v>
      </c>
      <c r="Q43">
        <v>59</v>
      </c>
      <c r="R43">
        <v>60</v>
      </c>
      <c r="S43">
        <v>61</v>
      </c>
      <c r="T43">
        <v>62</v>
      </c>
      <c r="U43">
        <v>63</v>
      </c>
      <c r="V43" s="1">
        <v>16</v>
      </c>
    </row>
    <row r="44" spans="1:22" ht="12.75">
      <c r="A44" s="1">
        <v>17</v>
      </c>
      <c r="R44">
        <v>59</v>
      </c>
      <c r="S44">
        <v>60</v>
      </c>
      <c r="T44">
        <v>61</v>
      </c>
      <c r="U44">
        <v>62</v>
      </c>
      <c r="V44" s="1">
        <v>17</v>
      </c>
    </row>
    <row r="45" spans="1:22" ht="12.75">
      <c r="A45" s="1">
        <v>18</v>
      </c>
      <c r="S45">
        <v>59</v>
      </c>
      <c r="T45">
        <v>60</v>
      </c>
      <c r="U45">
        <v>61</v>
      </c>
      <c r="V45" s="1">
        <v>18</v>
      </c>
    </row>
    <row r="46" spans="1:22" ht="12.75">
      <c r="A46" s="1">
        <v>19</v>
      </c>
      <c r="T46">
        <v>59</v>
      </c>
      <c r="U46">
        <v>60</v>
      </c>
      <c r="V46" s="1">
        <v>19</v>
      </c>
    </row>
    <row r="47" spans="1:22" ht="12.75">
      <c r="A47" s="1">
        <v>20</v>
      </c>
      <c r="U47">
        <v>59</v>
      </c>
      <c r="V47" s="1">
        <v>20</v>
      </c>
    </row>
    <row r="48" spans="2:22" ht="12.75">
      <c r="B48" s="4" t="s">
        <v>41</v>
      </c>
      <c r="C48" t="s">
        <v>42</v>
      </c>
      <c r="U48" s="3" t="s">
        <v>41</v>
      </c>
      <c r="V48" s="3" t="s">
        <v>41</v>
      </c>
    </row>
    <row r="50" ht="12.75">
      <c r="D50" t="s">
        <v>43</v>
      </c>
    </row>
    <row r="52" spans="1:24" ht="12.75">
      <c r="A52" s="25"/>
      <c r="B52" s="25"/>
      <c r="C52" s="25"/>
      <c r="D52" s="25"/>
      <c r="E52" s="25"/>
      <c r="F52" s="25"/>
      <c r="G52" s="25"/>
      <c r="H52" s="25"/>
      <c r="I52" s="25"/>
      <c r="J52" s="25"/>
      <c r="K52" s="25"/>
      <c r="L52" s="25"/>
      <c r="M52" s="25"/>
      <c r="N52" s="25"/>
      <c r="O52" s="25"/>
      <c r="P52" s="25"/>
      <c r="Q52" s="25"/>
      <c r="R52" s="25"/>
      <c r="S52" s="25"/>
      <c r="T52" s="25"/>
      <c r="U52" s="25"/>
      <c r="V52" s="25"/>
      <c r="W52" s="25"/>
      <c r="X52" s="25"/>
    </row>
    <row r="53" spans="1:24" ht="12.75">
      <c r="A53" s="62"/>
      <c r="B53" s="62">
        <v>1</v>
      </c>
      <c r="C53" s="62">
        <v>2</v>
      </c>
      <c r="D53" s="62">
        <v>3</v>
      </c>
      <c r="E53" s="62">
        <v>4</v>
      </c>
      <c r="F53" s="62">
        <v>5</v>
      </c>
      <c r="G53" s="62">
        <v>6</v>
      </c>
      <c r="H53" s="62">
        <v>7</v>
      </c>
      <c r="I53" s="62">
        <v>8</v>
      </c>
      <c r="J53" s="62">
        <v>9</v>
      </c>
      <c r="K53" s="62">
        <v>10</v>
      </c>
      <c r="L53" s="62">
        <v>11</v>
      </c>
      <c r="M53" s="62">
        <v>12</v>
      </c>
      <c r="N53" s="62">
        <v>13</v>
      </c>
      <c r="O53" s="62">
        <v>14</v>
      </c>
      <c r="P53" s="62">
        <v>15</v>
      </c>
      <c r="Q53" s="62">
        <v>16</v>
      </c>
      <c r="R53" s="62">
        <v>17</v>
      </c>
      <c r="S53" s="62">
        <v>18</v>
      </c>
      <c r="T53" s="62">
        <v>19</v>
      </c>
      <c r="U53" s="62" t="s">
        <v>40</v>
      </c>
      <c r="V53" s="62"/>
      <c r="W53" s="25"/>
      <c r="X53" s="25"/>
    </row>
    <row r="54" spans="1:24" ht="12.75">
      <c r="A54" s="62">
        <v>1</v>
      </c>
      <c r="B54" s="62">
        <v>0</v>
      </c>
      <c r="C54" s="62">
        <v>10</v>
      </c>
      <c r="D54" s="62">
        <v>31</v>
      </c>
      <c r="E54" s="62">
        <v>43</v>
      </c>
      <c r="F54" s="62">
        <v>52</v>
      </c>
      <c r="G54" s="62">
        <v>60</v>
      </c>
      <c r="H54" s="62">
        <v>66</v>
      </c>
      <c r="I54" s="62">
        <v>72</v>
      </c>
      <c r="J54" s="62">
        <v>76</v>
      </c>
      <c r="K54" s="62">
        <v>80</v>
      </c>
      <c r="L54" s="62">
        <v>84</v>
      </c>
      <c r="M54" s="62">
        <v>87</v>
      </c>
      <c r="N54" s="62">
        <v>90</v>
      </c>
      <c r="O54" s="62">
        <v>92</v>
      </c>
      <c r="P54" s="62">
        <v>94</v>
      </c>
      <c r="Q54" s="62">
        <v>96</v>
      </c>
      <c r="R54" s="62">
        <v>97</v>
      </c>
      <c r="S54" s="62">
        <v>98</v>
      </c>
      <c r="T54" s="62">
        <v>99</v>
      </c>
      <c r="U54" s="62">
        <v>100</v>
      </c>
      <c r="V54" s="62">
        <v>1</v>
      </c>
      <c r="W54" s="25"/>
      <c r="X54" s="25"/>
    </row>
    <row r="55" spans="1:24" ht="12.75">
      <c r="A55" s="62">
        <v>2</v>
      </c>
      <c r="B55" s="62"/>
      <c r="C55" s="62">
        <v>4</v>
      </c>
      <c r="D55" s="62">
        <v>25</v>
      </c>
      <c r="E55" s="62">
        <v>37</v>
      </c>
      <c r="F55" s="62">
        <v>46</v>
      </c>
      <c r="G55" s="62">
        <v>54</v>
      </c>
      <c r="H55" s="62">
        <v>60</v>
      </c>
      <c r="I55" s="62">
        <v>66</v>
      </c>
      <c r="J55" s="62">
        <v>70</v>
      </c>
      <c r="K55" s="62">
        <v>74</v>
      </c>
      <c r="L55" s="62">
        <v>78</v>
      </c>
      <c r="M55" s="62">
        <v>81</v>
      </c>
      <c r="N55" s="62">
        <v>84</v>
      </c>
      <c r="O55" s="62">
        <v>86</v>
      </c>
      <c r="P55" s="62">
        <v>88</v>
      </c>
      <c r="Q55" s="62">
        <v>90</v>
      </c>
      <c r="R55" s="62">
        <v>91</v>
      </c>
      <c r="S55" s="62">
        <v>92</v>
      </c>
      <c r="T55" s="62">
        <v>93</v>
      </c>
      <c r="U55" s="62">
        <v>94</v>
      </c>
      <c r="V55" s="62">
        <v>2</v>
      </c>
      <c r="W55" s="25"/>
      <c r="X55" s="25"/>
    </row>
    <row r="56" spans="1:24" ht="12.75">
      <c r="A56" s="62">
        <v>3</v>
      </c>
      <c r="B56" s="62"/>
      <c r="C56" s="62"/>
      <c r="D56" s="62">
        <v>21</v>
      </c>
      <c r="E56" s="62">
        <v>33</v>
      </c>
      <c r="F56" s="62">
        <v>42</v>
      </c>
      <c r="G56" s="62">
        <v>50</v>
      </c>
      <c r="H56" s="62">
        <v>56</v>
      </c>
      <c r="I56" s="62">
        <v>62</v>
      </c>
      <c r="J56" s="62">
        <v>66</v>
      </c>
      <c r="K56" s="62">
        <v>70</v>
      </c>
      <c r="L56" s="62">
        <v>74</v>
      </c>
      <c r="M56" s="62">
        <v>77</v>
      </c>
      <c r="N56" s="62">
        <v>80</v>
      </c>
      <c r="O56" s="62">
        <v>82</v>
      </c>
      <c r="P56" s="62">
        <v>84</v>
      </c>
      <c r="Q56" s="62">
        <v>86</v>
      </c>
      <c r="R56" s="62">
        <v>87</v>
      </c>
      <c r="S56" s="62">
        <v>88</v>
      </c>
      <c r="T56" s="62">
        <v>89</v>
      </c>
      <c r="U56" s="62">
        <v>90</v>
      </c>
      <c r="V56" s="62">
        <v>3</v>
      </c>
      <c r="W56" s="25"/>
      <c r="X56" s="25"/>
    </row>
    <row r="57" spans="1:24" ht="12.75">
      <c r="A57" s="62">
        <v>4</v>
      </c>
      <c r="B57" s="62"/>
      <c r="C57" s="62"/>
      <c r="D57" s="62"/>
      <c r="E57" s="62">
        <v>29</v>
      </c>
      <c r="F57" s="62">
        <v>38</v>
      </c>
      <c r="G57" s="62">
        <v>46</v>
      </c>
      <c r="H57" s="62">
        <v>52</v>
      </c>
      <c r="I57" s="62">
        <v>58</v>
      </c>
      <c r="J57" s="62">
        <v>62</v>
      </c>
      <c r="K57" s="62">
        <v>68</v>
      </c>
      <c r="L57" s="62">
        <v>70</v>
      </c>
      <c r="M57" s="62">
        <v>73</v>
      </c>
      <c r="N57" s="62">
        <v>76</v>
      </c>
      <c r="O57" s="62">
        <v>78</v>
      </c>
      <c r="P57" s="62">
        <v>80</v>
      </c>
      <c r="Q57" s="62">
        <v>82</v>
      </c>
      <c r="R57" s="62">
        <v>83</v>
      </c>
      <c r="S57" s="62">
        <v>84</v>
      </c>
      <c r="T57" s="62">
        <v>85</v>
      </c>
      <c r="U57" s="62">
        <v>86</v>
      </c>
      <c r="V57" s="62">
        <v>4</v>
      </c>
      <c r="W57" s="25"/>
      <c r="X57" s="25"/>
    </row>
    <row r="58" spans="1:24" ht="12.75">
      <c r="A58" s="62">
        <v>5</v>
      </c>
      <c r="B58" s="62"/>
      <c r="C58" s="62"/>
      <c r="D58" s="62"/>
      <c r="E58" s="62"/>
      <c r="F58" s="62">
        <v>35</v>
      </c>
      <c r="G58" s="62">
        <v>43</v>
      </c>
      <c r="H58" s="62">
        <v>49</v>
      </c>
      <c r="I58" s="62">
        <v>55</v>
      </c>
      <c r="J58" s="62">
        <v>59</v>
      </c>
      <c r="K58" s="62">
        <v>63</v>
      </c>
      <c r="L58" s="62">
        <v>67</v>
      </c>
      <c r="M58" s="62">
        <v>70</v>
      </c>
      <c r="N58" s="62">
        <v>73</v>
      </c>
      <c r="O58" s="62">
        <v>75</v>
      </c>
      <c r="P58" s="62">
        <v>77</v>
      </c>
      <c r="Q58" s="62">
        <v>79</v>
      </c>
      <c r="R58" s="62">
        <v>80</v>
      </c>
      <c r="S58" s="62">
        <v>81</v>
      </c>
      <c r="T58" s="62">
        <v>82</v>
      </c>
      <c r="U58" s="62">
        <v>83</v>
      </c>
      <c r="V58" s="62">
        <v>5</v>
      </c>
      <c r="W58" s="25"/>
      <c r="X58" s="25"/>
    </row>
    <row r="59" spans="1:24" ht="12.75">
      <c r="A59" s="62">
        <v>6</v>
      </c>
      <c r="B59" s="62"/>
      <c r="C59" s="62"/>
      <c r="D59" s="62"/>
      <c r="E59" s="62"/>
      <c r="F59" s="62"/>
      <c r="G59" s="62">
        <v>40</v>
      </c>
      <c r="H59" s="62">
        <v>46</v>
      </c>
      <c r="I59" s="62">
        <v>52</v>
      </c>
      <c r="J59" s="62">
        <v>56</v>
      </c>
      <c r="K59" s="62">
        <v>60</v>
      </c>
      <c r="L59" s="62">
        <v>64</v>
      </c>
      <c r="M59" s="62">
        <v>67</v>
      </c>
      <c r="N59" s="62">
        <v>70</v>
      </c>
      <c r="O59" s="62">
        <v>72</v>
      </c>
      <c r="P59" s="62">
        <v>74</v>
      </c>
      <c r="Q59" s="62">
        <v>76</v>
      </c>
      <c r="R59" s="62">
        <v>77</v>
      </c>
      <c r="S59" s="62">
        <v>78</v>
      </c>
      <c r="T59" s="62">
        <v>79</v>
      </c>
      <c r="U59" s="62">
        <v>80</v>
      </c>
      <c r="V59" s="62">
        <v>6</v>
      </c>
      <c r="W59" s="25"/>
      <c r="X59" s="25"/>
    </row>
    <row r="60" spans="1:24" s="7" customFormat="1" ht="15.75">
      <c r="A60" s="62">
        <v>7</v>
      </c>
      <c r="B60" s="62"/>
      <c r="C60" s="62"/>
      <c r="D60" s="62"/>
      <c r="E60" s="62"/>
      <c r="F60" s="62"/>
      <c r="G60" s="62"/>
      <c r="H60" s="62">
        <v>44</v>
      </c>
      <c r="I60" s="62">
        <v>50</v>
      </c>
      <c r="J60" s="62">
        <v>54</v>
      </c>
      <c r="K60" s="62">
        <v>58</v>
      </c>
      <c r="L60" s="62">
        <v>62</v>
      </c>
      <c r="M60" s="62">
        <v>65</v>
      </c>
      <c r="N60" s="62">
        <v>68</v>
      </c>
      <c r="O60" s="62">
        <v>70</v>
      </c>
      <c r="P60" s="62">
        <v>72</v>
      </c>
      <c r="Q60" s="62">
        <v>74</v>
      </c>
      <c r="R60" s="62">
        <v>75</v>
      </c>
      <c r="S60" s="62">
        <v>76</v>
      </c>
      <c r="T60" s="62">
        <v>77</v>
      </c>
      <c r="U60" s="62">
        <v>78</v>
      </c>
      <c r="V60" s="62">
        <v>7</v>
      </c>
      <c r="W60" s="36"/>
      <c r="X60" s="36"/>
    </row>
    <row r="61" spans="1:24" ht="12.75">
      <c r="A61" s="62">
        <v>8</v>
      </c>
      <c r="B61" s="62"/>
      <c r="C61" s="62"/>
      <c r="D61" s="62"/>
      <c r="E61" s="62"/>
      <c r="F61" s="62"/>
      <c r="G61" s="62"/>
      <c r="H61" s="62"/>
      <c r="I61" s="62">
        <v>48</v>
      </c>
      <c r="J61" s="62">
        <v>52</v>
      </c>
      <c r="K61" s="62">
        <v>56</v>
      </c>
      <c r="L61" s="62">
        <v>60</v>
      </c>
      <c r="M61" s="62">
        <v>63</v>
      </c>
      <c r="N61" s="62">
        <v>66</v>
      </c>
      <c r="O61" s="62">
        <v>68</v>
      </c>
      <c r="P61" s="62">
        <v>70</v>
      </c>
      <c r="Q61" s="62">
        <v>72</v>
      </c>
      <c r="R61" s="62">
        <v>73</v>
      </c>
      <c r="S61" s="62">
        <v>74</v>
      </c>
      <c r="T61" s="62">
        <v>75</v>
      </c>
      <c r="U61" s="62">
        <v>76</v>
      </c>
      <c r="V61" s="62">
        <v>8</v>
      </c>
      <c r="W61" s="25"/>
      <c r="X61" s="25"/>
    </row>
    <row r="62" spans="1:24" ht="12.75">
      <c r="A62" s="62">
        <v>9</v>
      </c>
      <c r="B62" s="62"/>
      <c r="C62" s="62"/>
      <c r="D62" s="62"/>
      <c r="E62" s="62"/>
      <c r="F62" s="62"/>
      <c r="G62" s="62"/>
      <c r="H62" s="62"/>
      <c r="I62" s="62"/>
      <c r="J62" s="62">
        <v>50</v>
      </c>
      <c r="K62" s="62">
        <v>54</v>
      </c>
      <c r="L62" s="62">
        <v>58</v>
      </c>
      <c r="M62" s="62">
        <v>61</v>
      </c>
      <c r="N62" s="62">
        <v>64</v>
      </c>
      <c r="O62" s="62">
        <v>66</v>
      </c>
      <c r="P62" s="62">
        <v>68</v>
      </c>
      <c r="Q62" s="62">
        <v>70</v>
      </c>
      <c r="R62" s="62">
        <v>71</v>
      </c>
      <c r="S62" s="62">
        <v>72</v>
      </c>
      <c r="T62" s="62">
        <v>73</v>
      </c>
      <c r="U62" s="62">
        <v>74</v>
      </c>
      <c r="V62" s="62">
        <v>9</v>
      </c>
      <c r="W62" s="25"/>
      <c r="X62" s="25"/>
    </row>
    <row r="63" spans="1:24" ht="12.75">
      <c r="A63" s="62">
        <v>10</v>
      </c>
      <c r="B63" s="62"/>
      <c r="C63" s="62"/>
      <c r="D63" s="62"/>
      <c r="E63" s="62"/>
      <c r="F63" s="62"/>
      <c r="G63" s="62"/>
      <c r="H63" s="62"/>
      <c r="I63" s="62"/>
      <c r="J63" s="62"/>
      <c r="K63" s="62">
        <v>52</v>
      </c>
      <c r="L63" s="62">
        <v>56</v>
      </c>
      <c r="M63" s="62">
        <v>59</v>
      </c>
      <c r="N63" s="62">
        <v>62</v>
      </c>
      <c r="O63" s="62">
        <v>64</v>
      </c>
      <c r="P63" s="62">
        <v>66</v>
      </c>
      <c r="Q63" s="62">
        <v>68</v>
      </c>
      <c r="R63" s="62">
        <v>69</v>
      </c>
      <c r="S63" s="62">
        <v>70</v>
      </c>
      <c r="T63" s="62">
        <v>71</v>
      </c>
      <c r="U63" s="62">
        <v>72</v>
      </c>
      <c r="V63" s="62">
        <v>10</v>
      </c>
      <c r="W63" s="25"/>
      <c r="X63" s="25"/>
    </row>
    <row r="64" spans="1:24" ht="12.75">
      <c r="A64" s="62">
        <v>11</v>
      </c>
      <c r="B64" s="62"/>
      <c r="C64" s="62"/>
      <c r="D64" s="62"/>
      <c r="E64" s="62"/>
      <c r="F64" s="62"/>
      <c r="G64" s="62"/>
      <c r="H64" s="62"/>
      <c r="I64" s="62"/>
      <c r="J64" s="62"/>
      <c r="K64" s="62"/>
      <c r="L64" s="62">
        <v>54</v>
      </c>
      <c r="M64" s="62">
        <v>57</v>
      </c>
      <c r="N64" s="62">
        <v>60</v>
      </c>
      <c r="O64" s="62">
        <v>62</v>
      </c>
      <c r="P64" s="62">
        <v>64</v>
      </c>
      <c r="Q64" s="62">
        <v>66</v>
      </c>
      <c r="R64" s="62">
        <v>67</v>
      </c>
      <c r="S64" s="62">
        <v>68</v>
      </c>
      <c r="T64" s="62">
        <v>69</v>
      </c>
      <c r="U64" s="62">
        <v>70</v>
      </c>
      <c r="V64" s="62">
        <v>11</v>
      </c>
      <c r="W64" s="25"/>
      <c r="X64" s="25"/>
    </row>
    <row r="65" spans="1:24" ht="12.75">
      <c r="A65" s="62">
        <v>12</v>
      </c>
      <c r="B65" s="62"/>
      <c r="C65" s="62"/>
      <c r="D65" s="62"/>
      <c r="E65" s="62"/>
      <c r="F65" s="62"/>
      <c r="G65" s="62"/>
      <c r="H65" s="62"/>
      <c r="I65" s="62"/>
      <c r="J65" s="62"/>
      <c r="K65" s="62"/>
      <c r="L65" s="62"/>
      <c r="M65" s="62">
        <v>55</v>
      </c>
      <c r="N65" s="62">
        <v>58</v>
      </c>
      <c r="O65" s="62">
        <v>60</v>
      </c>
      <c r="P65" s="62">
        <v>62</v>
      </c>
      <c r="Q65" s="62">
        <v>64</v>
      </c>
      <c r="R65" s="62">
        <v>65</v>
      </c>
      <c r="S65" s="62">
        <v>66</v>
      </c>
      <c r="T65" s="62">
        <v>67</v>
      </c>
      <c r="U65" s="62">
        <v>68</v>
      </c>
      <c r="V65" s="62">
        <v>12</v>
      </c>
      <c r="W65" s="25"/>
      <c r="X65" s="25"/>
    </row>
    <row r="66" spans="1:24" ht="12.75">
      <c r="A66" s="62">
        <v>13</v>
      </c>
      <c r="B66" s="62"/>
      <c r="C66" s="62"/>
      <c r="D66" s="62"/>
      <c r="E66" s="62"/>
      <c r="F66" s="62"/>
      <c r="G66" s="62"/>
      <c r="H66" s="62"/>
      <c r="I66" s="62"/>
      <c r="J66" s="62"/>
      <c r="K66" s="62"/>
      <c r="L66" s="62"/>
      <c r="M66" s="62"/>
      <c r="N66" s="62">
        <v>56</v>
      </c>
      <c r="O66" s="62">
        <v>58</v>
      </c>
      <c r="P66" s="62">
        <v>60</v>
      </c>
      <c r="Q66" s="62">
        <v>62</v>
      </c>
      <c r="R66" s="62">
        <v>63</v>
      </c>
      <c r="S66" s="62">
        <v>64</v>
      </c>
      <c r="T66" s="62">
        <v>65</v>
      </c>
      <c r="U66" s="62">
        <v>66</v>
      </c>
      <c r="V66" s="62">
        <v>13</v>
      </c>
      <c r="W66" s="25"/>
      <c r="X66" s="25"/>
    </row>
    <row r="67" spans="1:24" ht="12.75">
      <c r="A67" s="62">
        <v>14</v>
      </c>
      <c r="B67" s="62"/>
      <c r="C67" s="62"/>
      <c r="D67" s="62"/>
      <c r="E67" s="62"/>
      <c r="F67" s="62"/>
      <c r="G67" s="62"/>
      <c r="H67" s="62"/>
      <c r="I67" s="62"/>
      <c r="J67" s="62"/>
      <c r="K67" s="62"/>
      <c r="L67" s="62"/>
      <c r="M67" s="62"/>
      <c r="N67" s="62"/>
      <c r="O67" s="62">
        <v>57</v>
      </c>
      <c r="P67" s="62">
        <v>59</v>
      </c>
      <c r="Q67" s="62">
        <v>61</v>
      </c>
      <c r="R67" s="62">
        <v>62</v>
      </c>
      <c r="S67" s="62">
        <v>63</v>
      </c>
      <c r="T67" s="62">
        <v>64</v>
      </c>
      <c r="U67" s="62">
        <v>65</v>
      </c>
      <c r="V67" s="62">
        <v>14</v>
      </c>
      <c r="W67" s="25"/>
      <c r="X67" s="25"/>
    </row>
    <row r="68" spans="1:24" ht="12.75">
      <c r="A68" s="62">
        <v>15</v>
      </c>
      <c r="B68" s="62"/>
      <c r="C68" s="62"/>
      <c r="D68" s="62"/>
      <c r="E68" s="62"/>
      <c r="F68" s="62"/>
      <c r="G68" s="62"/>
      <c r="H68" s="62"/>
      <c r="I68" s="62"/>
      <c r="J68" s="62"/>
      <c r="K68" s="62"/>
      <c r="L68" s="62"/>
      <c r="M68" s="62"/>
      <c r="N68" s="62"/>
      <c r="O68" s="62"/>
      <c r="P68" s="62">
        <v>58</v>
      </c>
      <c r="Q68" s="62">
        <v>60</v>
      </c>
      <c r="R68" s="62">
        <v>61</v>
      </c>
      <c r="S68" s="62">
        <v>62</v>
      </c>
      <c r="T68" s="62">
        <v>63</v>
      </c>
      <c r="U68" s="62">
        <v>64</v>
      </c>
      <c r="V68" s="62">
        <v>15</v>
      </c>
      <c r="W68" s="25"/>
      <c r="X68" s="25"/>
    </row>
    <row r="69" spans="1:24" ht="12.75">
      <c r="A69" s="62">
        <v>16</v>
      </c>
      <c r="B69" s="62"/>
      <c r="C69" s="62"/>
      <c r="D69" s="62"/>
      <c r="E69" s="62"/>
      <c r="F69" s="62"/>
      <c r="G69" s="62"/>
      <c r="H69" s="62"/>
      <c r="I69" s="62"/>
      <c r="J69" s="62"/>
      <c r="K69" s="62"/>
      <c r="L69" s="62"/>
      <c r="M69" s="62"/>
      <c r="N69" s="62"/>
      <c r="O69" s="62"/>
      <c r="P69" s="62"/>
      <c r="Q69" s="62">
        <v>59</v>
      </c>
      <c r="R69" s="62">
        <v>60</v>
      </c>
      <c r="S69" s="62">
        <v>61</v>
      </c>
      <c r="T69" s="62">
        <v>62</v>
      </c>
      <c r="U69" s="62">
        <v>63</v>
      </c>
      <c r="V69" s="62">
        <v>16</v>
      </c>
      <c r="W69" s="25"/>
      <c r="X69" s="25"/>
    </row>
    <row r="70" spans="1:24" ht="12.75">
      <c r="A70" s="62">
        <v>17</v>
      </c>
      <c r="B70" s="62"/>
      <c r="C70" s="62"/>
      <c r="D70" s="62"/>
      <c r="E70" s="62"/>
      <c r="F70" s="62"/>
      <c r="G70" s="62"/>
      <c r="H70" s="62"/>
      <c r="I70" s="62"/>
      <c r="J70" s="62"/>
      <c r="K70" s="62"/>
      <c r="L70" s="62"/>
      <c r="M70" s="62"/>
      <c r="N70" s="62"/>
      <c r="O70" s="62"/>
      <c r="P70" s="62"/>
      <c r="Q70" s="62"/>
      <c r="R70" s="62">
        <v>59</v>
      </c>
      <c r="S70" s="62">
        <v>60</v>
      </c>
      <c r="T70" s="62">
        <v>61</v>
      </c>
      <c r="U70" s="62">
        <v>62</v>
      </c>
      <c r="V70" s="62">
        <v>17</v>
      </c>
      <c r="W70" s="25"/>
      <c r="X70" s="25"/>
    </row>
    <row r="71" spans="1:24" ht="12.75">
      <c r="A71" s="62">
        <v>18</v>
      </c>
      <c r="B71" s="62"/>
      <c r="C71" s="62"/>
      <c r="D71" s="62"/>
      <c r="E71" s="62"/>
      <c r="F71" s="62"/>
      <c r="G71" s="62"/>
      <c r="H71" s="62"/>
      <c r="I71" s="62"/>
      <c r="J71" s="62"/>
      <c r="K71" s="62"/>
      <c r="L71" s="62"/>
      <c r="M71" s="62"/>
      <c r="N71" s="62"/>
      <c r="O71" s="62"/>
      <c r="P71" s="62"/>
      <c r="Q71" s="62"/>
      <c r="R71" s="62"/>
      <c r="S71" s="62">
        <v>59</v>
      </c>
      <c r="T71" s="62">
        <v>60</v>
      </c>
      <c r="U71" s="62">
        <v>61</v>
      </c>
      <c r="V71" s="62">
        <v>18</v>
      </c>
      <c r="W71" s="25"/>
      <c r="X71" s="25"/>
    </row>
    <row r="72" spans="1:24" ht="12.75">
      <c r="A72" s="62">
        <v>19</v>
      </c>
      <c r="B72" s="62"/>
      <c r="C72" s="62"/>
      <c r="D72" s="62"/>
      <c r="E72" s="62"/>
      <c r="F72" s="62"/>
      <c r="G72" s="62"/>
      <c r="H72" s="62"/>
      <c r="I72" s="62"/>
      <c r="J72" s="62"/>
      <c r="K72" s="62"/>
      <c r="L72" s="62"/>
      <c r="M72" s="62"/>
      <c r="N72" s="62"/>
      <c r="O72" s="62"/>
      <c r="P72" s="62"/>
      <c r="Q72" s="62"/>
      <c r="R72" s="62"/>
      <c r="S72" s="62"/>
      <c r="T72" s="62">
        <v>59</v>
      </c>
      <c r="U72" s="62">
        <v>60</v>
      </c>
      <c r="V72" s="62">
        <v>19</v>
      </c>
      <c r="W72" s="25"/>
      <c r="X72" s="25"/>
    </row>
    <row r="73" spans="1:24" ht="12.75">
      <c r="A73" s="62">
        <v>20</v>
      </c>
      <c r="B73" s="62"/>
      <c r="C73" s="62"/>
      <c r="D73" s="62"/>
      <c r="E73" s="62"/>
      <c r="F73" s="62"/>
      <c r="G73" s="62"/>
      <c r="H73" s="62"/>
      <c r="I73" s="62"/>
      <c r="J73" s="62"/>
      <c r="K73" s="62"/>
      <c r="L73" s="62"/>
      <c r="M73" s="62"/>
      <c r="N73" s="62"/>
      <c r="O73" s="62"/>
      <c r="P73" s="62"/>
      <c r="Q73" s="62"/>
      <c r="R73" s="62"/>
      <c r="S73" s="62"/>
      <c r="T73" s="62"/>
      <c r="U73" s="62">
        <v>59</v>
      </c>
      <c r="V73" s="62">
        <v>20</v>
      </c>
      <c r="W73" s="25"/>
      <c r="X73" s="25"/>
    </row>
    <row r="74" spans="1:24" ht="12.75">
      <c r="A74" s="62"/>
      <c r="B74" s="63" t="s">
        <v>41</v>
      </c>
      <c r="C74" s="62" t="s">
        <v>42</v>
      </c>
      <c r="D74" s="62"/>
      <c r="E74" s="62"/>
      <c r="F74" s="62"/>
      <c r="G74" s="62"/>
      <c r="H74" s="62"/>
      <c r="I74" s="62"/>
      <c r="J74" s="62"/>
      <c r="K74" s="62"/>
      <c r="L74" s="62"/>
      <c r="M74" s="62"/>
      <c r="N74" s="62"/>
      <c r="O74" s="62"/>
      <c r="P74" s="62"/>
      <c r="Q74" s="62"/>
      <c r="R74" s="62"/>
      <c r="S74" s="62"/>
      <c r="T74" s="62"/>
      <c r="U74" s="64" t="s">
        <v>41</v>
      </c>
      <c r="V74" s="64" t="s">
        <v>41</v>
      </c>
      <c r="W74" s="25"/>
      <c r="X74" s="25"/>
    </row>
    <row r="75" spans="1:24" ht="12.75">
      <c r="A75" s="62"/>
      <c r="B75" s="62"/>
      <c r="C75" s="62"/>
      <c r="D75" s="62"/>
      <c r="E75" s="62"/>
      <c r="F75" s="62"/>
      <c r="G75" s="62"/>
      <c r="H75" s="62"/>
      <c r="I75" s="62"/>
      <c r="J75" s="62"/>
      <c r="K75" s="62"/>
      <c r="L75" s="62"/>
      <c r="M75" s="62"/>
      <c r="N75" s="62"/>
      <c r="O75" s="62"/>
      <c r="P75" s="62"/>
      <c r="Q75" s="62"/>
      <c r="R75" s="62"/>
      <c r="S75" s="62"/>
      <c r="T75" s="62"/>
      <c r="U75" s="62"/>
      <c r="V75" s="62"/>
      <c r="W75" s="25"/>
      <c r="X75" s="25"/>
    </row>
    <row r="76" spans="1:24" ht="12.75">
      <c r="A76" s="62"/>
      <c r="B76" s="62"/>
      <c r="C76" s="62"/>
      <c r="D76" s="62" t="s">
        <v>43</v>
      </c>
      <c r="E76" s="62"/>
      <c r="F76" s="62"/>
      <c r="G76" s="62"/>
      <c r="H76" s="62"/>
      <c r="I76" s="62"/>
      <c r="J76" s="62"/>
      <c r="K76" s="62"/>
      <c r="L76" s="62"/>
      <c r="M76" s="62"/>
      <c r="N76" s="62"/>
      <c r="O76" s="62"/>
      <c r="P76" s="62"/>
      <c r="Q76" s="62"/>
      <c r="R76" s="62"/>
      <c r="S76" s="62"/>
      <c r="T76" s="62"/>
      <c r="U76" s="62"/>
      <c r="V76" s="62"/>
      <c r="W76" s="25"/>
      <c r="X76" s="25"/>
    </row>
    <row r="77" spans="1:24" ht="12.75">
      <c r="A77" s="25"/>
      <c r="B77" s="25"/>
      <c r="C77" s="25"/>
      <c r="D77" s="25"/>
      <c r="E77" s="25"/>
      <c r="F77" s="25"/>
      <c r="G77" s="25"/>
      <c r="H77" s="25"/>
      <c r="I77" s="25"/>
      <c r="J77" s="25"/>
      <c r="K77" s="25"/>
      <c r="L77" s="25"/>
      <c r="M77" s="25"/>
      <c r="N77" s="25"/>
      <c r="O77" s="25"/>
      <c r="P77" s="25"/>
      <c r="Q77" s="25"/>
      <c r="R77" s="25"/>
      <c r="S77" s="25"/>
      <c r="T77" s="25"/>
      <c r="U77" s="25"/>
      <c r="V77" s="25"/>
      <c r="W77" s="25"/>
      <c r="X77" s="25"/>
    </row>
    <row r="78" spans="1:24" ht="12.75">
      <c r="A78" s="25"/>
      <c r="B78" s="25"/>
      <c r="C78" s="25"/>
      <c r="D78" s="25"/>
      <c r="E78" s="25"/>
      <c r="F78" s="25"/>
      <c r="G78" s="25"/>
      <c r="H78" s="25"/>
      <c r="I78" s="25"/>
      <c r="J78" s="25"/>
      <c r="K78" s="25"/>
      <c r="L78" s="25"/>
      <c r="M78" s="25"/>
      <c r="N78" s="25"/>
      <c r="O78" s="25"/>
      <c r="P78" s="25"/>
      <c r="Q78" s="25"/>
      <c r="R78" s="25"/>
      <c r="S78" s="25"/>
      <c r="T78" s="25"/>
      <c r="U78" s="25"/>
      <c r="V78" s="25"/>
      <c r="W78" s="25"/>
      <c r="X78" s="25"/>
    </row>
    <row r="79" spans="1:24" ht="12.75">
      <c r="A79" s="25"/>
      <c r="B79" s="25"/>
      <c r="C79" s="25"/>
      <c r="D79" s="25"/>
      <c r="E79" s="25"/>
      <c r="F79" s="25"/>
      <c r="G79" s="25"/>
      <c r="H79" s="25"/>
      <c r="I79" s="25"/>
      <c r="J79" s="25"/>
      <c r="K79" s="25"/>
      <c r="L79" s="25"/>
      <c r="M79" s="25"/>
      <c r="N79" s="25"/>
      <c r="O79" s="25"/>
      <c r="P79" s="25"/>
      <c r="Q79" s="25"/>
      <c r="R79" s="25"/>
      <c r="S79" s="25"/>
      <c r="T79" s="25"/>
      <c r="U79" s="25"/>
      <c r="V79" s="25"/>
      <c r="W79" s="25"/>
      <c r="X79" s="25"/>
    </row>
    <row r="80" spans="1:24" ht="12.75">
      <c r="A80" s="25"/>
      <c r="B80" s="25"/>
      <c r="C80" s="25"/>
      <c r="D80" s="25"/>
      <c r="E80" s="25"/>
      <c r="F80" s="25"/>
      <c r="G80" s="25"/>
      <c r="H80" s="25"/>
      <c r="I80" s="25"/>
      <c r="J80" s="25"/>
      <c r="K80" s="25"/>
      <c r="L80" s="25"/>
      <c r="M80" s="25"/>
      <c r="N80" s="25"/>
      <c r="O80" s="25"/>
      <c r="P80" s="25"/>
      <c r="Q80" s="25"/>
      <c r="R80" s="25"/>
      <c r="S80" s="25"/>
      <c r="T80" s="25"/>
      <c r="U80" s="25"/>
      <c r="V80" s="25"/>
      <c r="W80" s="25"/>
      <c r="X80" s="25"/>
    </row>
    <row r="81" spans="1:24" ht="12.75">
      <c r="A81" s="25"/>
      <c r="B81" s="25"/>
      <c r="C81" s="25"/>
      <c r="D81" s="25"/>
      <c r="E81" s="25"/>
      <c r="F81" s="25"/>
      <c r="G81" s="25"/>
      <c r="H81" s="25"/>
      <c r="I81" s="25"/>
      <c r="J81" s="25"/>
      <c r="K81" s="25"/>
      <c r="L81" s="25"/>
      <c r="M81" s="25"/>
      <c r="N81" s="25"/>
      <c r="O81" s="25"/>
      <c r="P81" s="25"/>
      <c r="Q81" s="25"/>
      <c r="R81" s="25"/>
      <c r="S81" s="25"/>
      <c r="T81" s="25"/>
      <c r="U81" s="25"/>
      <c r="V81" s="25"/>
      <c r="W81" s="25"/>
      <c r="X81" s="25"/>
    </row>
    <row r="82" spans="1:24" ht="12.75">
      <c r="A82" s="25"/>
      <c r="B82" s="25"/>
      <c r="C82" s="25"/>
      <c r="D82" s="25"/>
      <c r="E82" s="25"/>
      <c r="F82" s="25"/>
      <c r="G82" s="25"/>
      <c r="H82" s="25"/>
      <c r="I82" s="25"/>
      <c r="J82" s="25"/>
      <c r="K82" s="25"/>
      <c r="L82" s="25"/>
      <c r="M82" s="25"/>
      <c r="N82" s="25"/>
      <c r="O82" s="25"/>
      <c r="P82" s="25"/>
      <c r="Q82" s="25"/>
      <c r="R82" s="25"/>
      <c r="S82" s="25"/>
      <c r="T82" s="25"/>
      <c r="U82" s="25"/>
      <c r="V82" s="25"/>
      <c r="W82" s="25"/>
      <c r="X82" s="25"/>
    </row>
    <row r="83" spans="1:24" ht="12.75">
      <c r="A83" s="25"/>
      <c r="B83" s="25"/>
      <c r="C83" s="25"/>
      <c r="D83" s="25"/>
      <c r="E83" s="25"/>
      <c r="F83" s="25"/>
      <c r="G83" s="25"/>
      <c r="H83" s="25"/>
      <c r="I83" s="25"/>
      <c r="J83" s="25"/>
      <c r="K83" s="25"/>
      <c r="L83" s="25"/>
      <c r="M83" s="25"/>
      <c r="N83" s="25"/>
      <c r="O83" s="25"/>
      <c r="P83" s="25"/>
      <c r="Q83" s="25"/>
      <c r="R83" s="25"/>
      <c r="S83" s="25"/>
      <c r="T83" s="25"/>
      <c r="U83" s="25"/>
      <c r="V83" s="25"/>
      <c r="W83" s="25"/>
      <c r="X83" s="25"/>
    </row>
    <row r="84" spans="1:24" ht="12.75">
      <c r="A84" s="25"/>
      <c r="B84" s="25"/>
      <c r="C84" s="25"/>
      <c r="D84" s="25"/>
      <c r="E84" s="25"/>
      <c r="F84" s="25"/>
      <c r="G84" s="25"/>
      <c r="H84" s="25"/>
      <c r="I84" s="25"/>
      <c r="J84" s="25"/>
      <c r="K84" s="25"/>
      <c r="L84" s="25"/>
      <c r="M84" s="25"/>
      <c r="N84" s="25"/>
      <c r="O84" s="25"/>
      <c r="P84" s="25"/>
      <c r="Q84" s="25"/>
      <c r="R84" s="25"/>
      <c r="S84" s="25"/>
      <c r="T84" s="25"/>
      <c r="U84" s="25"/>
      <c r="V84" s="25"/>
      <c r="W84" s="25"/>
      <c r="X84" s="25"/>
    </row>
    <row r="85" spans="1:24" ht="12.75">
      <c r="A85" s="25"/>
      <c r="B85" s="25"/>
      <c r="C85" s="25"/>
      <c r="D85" s="25"/>
      <c r="E85" s="25"/>
      <c r="F85" s="25"/>
      <c r="G85" s="25"/>
      <c r="H85" s="25"/>
      <c r="I85" s="25"/>
      <c r="J85" s="25"/>
      <c r="K85" s="25"/>
      <c r="L85" s="25"/>
      <c r="M85" s="25"/>
      <c r="N85" s="25"/>
      <c r="O85" s="25"/>
      <c r="P85" s="25"/>
      <c r="Q85" s="25"/>
      <c r="R85" s="25"/>
      <c r="S85" s="25"/>
      <c r="T85" s="25"/>
      <c r="U85" s="25"/>
      <c r="V85" s="25"/>
      <c r="W85" s="25"/>
      <c r="X85" s="25"/>
    </row>
    <row r="86" spans="1:24" ht="12.75">
      <c r="A86" s="25"/>
      <c r="B86" s="25"/>
      <c r="C86" s="25"/>
      <c r="D86" s="25"/>
      <c r="E86" s="25"/>
      <c r="F86" s="25"/>
      <c r="G86" s="25"/>
      <c r="H86" s="25"/>
      <c r="I86" s="25"/>
      <c r="J86" s="25"/>
      <c r="K86" s="25"/>
      <c r="L86" s="25"/>
      <c r="M86" s="25"/>
      <c r="N86" s="25"/>
      <c r="O86" s="25"/>
      <c r="P86" s="25"/>
      <c r="Q86" s="25"/>
      <c r="R86" s="25"/>
      <c r="S86" s="25"/>
      <c r="T86" s="25"/>
      <c r="U86" s="25"/>
      <c r="V86" s="25"/>
      <c r="W86" s="25"/>
      <c r="X86" s="25"/>
    </row>
    <row r="87" spans="1:24" ht="12.75">
      <c r="A87" s="25"/>
      <c r="B87" s="25"/>
      <c r="C87" s="25"/>
      <c r="D87" s="25"/>
      <c r="E87" s="25"/>
      <c r="F87" s="25"/>
      <c r="G87" s="25"/>
      <c r="H87" s="25"/>
      <c r="I87" s="25"/>
      <c r="J87" s="25"/>
      <c r="K87" s="25"/>
      <c r="L87" s="25"/>
      <c r="M87" s="25"/>
      <c r="N87" s="25"/>
      <c r="O87" s="25"/>
      <c r="P87" s="25"/>
      <c r="Q87" s="25"/>
      <c r="R87" s="25"/>
      <c r="S87" s="25"/>
      <c r="T87" s="25"/>
      <c r="U87" s="25"/>
      <c r="V87" s="25"/>
      <c r="W87" s="25"/>
      <c r="X87" s="25"/>
    </row>
    <row r="88" spans="1:24" ht="12.75">
      <c r="A88" s="25"/>
      <c r="B88" s="25"/>
      <c r="C88" s="25"/>
      <c r="D88" s="25"/>
      <c r="E88" s="25"/>
      <c r="F88" s="25"/>
      <c r="G88" s="25"/>
      <c r="H88" s="25"/>
      <c r="I88" s="25"/>
      <c r="J88" s="25"/>
      <c r="K88" s="25"/>
      <c r="L88" s="25"/>
      <c r="M88" s="25"/>
      <c r="N88" s="25"/>
      <c r="O88" s="25"/>
      <c r="P88" s="25"/>
      <c r="Q88" s="25"/>
      <c r="R88" s="25"/>
      <c r="S88" s="25"/>
      <c r="T88" s="25"/>
      <c r="U88" s="25"/>
      <c r="V88" s="25"/>
      <c r="W88" s="25"/>
      <c r="X88" s="25"/>
    </row>
    <row r="89" spans="1:24" ht="12.75">
      <c r="A89" s="25"/>
      <c r="B89" s="25"/>
      <c r="C89" s="25"/>
      <c r="D89" s="25"/>
      <c r="E89" s="25"/>
      <c r="F89" s="25"/>
      <c r="G89" s="25"/>
      <c r="H89" s="25"/>
      <c r="I89" s="25"/>
      <c r="J89" s="25"/>
      <c r="K89" s="25"/>
      <c r="L89" s="25"/>
      <c r="M89" s="25"/>
      <c r="N89" s="25"/>
      <c r="O89" s="25"/>
      <c r="P89" s="25"/>
      <c r="Q89" s="25"/>
      <c r="R89" s="25"/>
      <c r="S89" s="25"/>
      <c r="T89" s="25"/>
      <c r="U89" s="25"/>
      <c r="V89" s="25"/>
      <c r="W89" s="25"/>
      <c r="X89" s="25"/>
    </row>
    <row r="90" spans="1:24" ht="12.75">
      <c r="A90" s="25"/>
      <c r="B90" s="25"/>
      <c r="C90" s="25"/>
      <c r="D90" s="25"/>
      <c r="E90" s="25"/>
      <c r="F90" s="25"/>
      <c r="G90" s="25"/>
      <c r="H90" s="25"/>
      <c r="I90" s="25"/>
      <c r="J90" s="25"/>
      <c r="K90" s="25"/>
      <c r="L90" s="25"/>
      <c r="M90" s="25"/>
      <c r="N90" s="25"/>
      <c r="O90" s="25"/>
      <c r="P90" s="25"/>
      <c r="Q90" s="25"/>
      <c r="R90" s="25"/>
      <c r="S90" s="25"/>
      <c r="T90" s="25"/>
      <c r="U90" s="25"/>
      <c r="V90" s="25"/>
      <c r="W90" s="25"/>
      <c r="X90" s="25"/>
    </row>
    <row r="91" spans="1:24" ht="12.75">
      <c r="A91" s="25"/>
      <c r="B91" s="25"/>
      <c r="C91" s="25"/>
      <c r="D91" s="25"/>
      <c r="E91" s="25"/>
      <c r="F91" s="25"/>
      <c r="G91" s="25"/>
      <c r="H91" s="25"/>
      <c r="I91" s="25"/>
      <c r="J91" s="25"/>
      <c r="K91" s="25"/>
      <c r="L91" s="25"/>
      <c r="M91" s="25"/>
      <c r="N91" s="25"/>
      <c r="O91" s="25"/>
      <c r="P91" s="25"/>
      <c r="Q91" s="25"/>
      <c r="R91" s="25"/>
      <c r="S91" s="25"/>
      <c r="T91" s="25"/>
      <c r="U91" s="25"/>
      <c r="V91" s="25"/>
      <c r="W91" s="25"/>
      <c r="X91" s="25"/>
    </row>
    <row r="92" spans="1:24" ht="12.75">
      <c r="A92" s="25"/>
      <c r="B92" s="25"/>
      <c r="C92" s="25"/>
      <c r="D92" s="25"/>
      <c r="E92" s="25"/>
      <c r="F92" s="25"/>
      <c r="G92" s="25"/>
      <c r="H92" s="25"/>
      <c r="I92" s="25"/>
      <c r="J92" s="25"/>
      <c r="K92" s="25"/>
      <c r="L92" s="25"/>
      <c r="M92" s="25"/>
      <c r="N92" s="25"/>
      <c r="O92" s="25"/>
      <c r="P92" s="25"/>
      <c r="Q92" s="25"/>
      <c r="R92" s="25"/>
      <c r="S92" s="25"/>
      <c r="T92" s="25"/>
      <c r="U92" s="25"/>
      <c r="V92" s="25"/>
      <c r="W92" s="25"/>
      <c r="X92" s="25"/>
    </row>
    <row r="93" spans="1:24" ht="12.75">
      <c r="A93" s="25"/>
      <c r="B93" s="25"/>
      <c r="C93" s="25"/>
      <c r="D93" s="25"/>
      <c r="E93" s="25"/>
      <c r="F93" s="25"/>
      <c r="G93" s="25"/>
      <c r="H93" s="25"/>
      <c r="I93" s="25"/>
      <c r="J93" s="25"/>
      <c r="K93" s="25"/>
      <c r="L93" s="25"/>
      <c r="M93" s="25"/>
      <c r="N93" s="25"/>
      <c r="O93" s="25"/>
      <c r="P93" s="25"/>
      <c r="Q93" s="25"/>
      <c r="R93" s="25"/>
      <c r="S93" s="25"/>
      <c r="T93" s="25"/>
      <c r="U93" s="25"/>
      <c r="V93" s="25"/>
      <c r="W93" s="25"/>
      <c r="X93" s="25"/>
    </row>
    <row r="94" spans="1:24" ht="12.75">
      <c r="A94" s="25"/>
      <c r="B94" s="25"/>
      <c r="C94" s="25"/>
      <c r="D94" s="25"/>
      <c r="E94" s="25"/>
      <c r="F94" s="25"/>
      <c r="G94" s="25"/>
      <c r="H94" s="25"/>
      <c r="I94" s="25"/>
      <c r="J94" s="25"/>
      <c r="K94" s="25"/>
      <c r="L94" s="25"/>
      <c r="M94" s="25"/>
      <c r="N94" s="25"/>
      <c r="O94" s="25"/>
      <c r="P94" s="25"/>
      <c r="Q94" s="25"/>
      <c r="R94" s="25"/>
      <c r="S94" s="25"/>
      <c r="T94" s="25"/>
      <c r="U94" s="25"/>
      <c r="V94" s="25"/>
      <c r="W94" s="25"/>
      <c r="X94" s="25"/>
    </row>
    <row r="95" spans="1:24" ht="12.75">
      <c r="A95" s="25"/>
      <c r="B95" s="25"/>
      <c r="C95" s="25"/>
      <c r="D95" s="25"/>
      <c r="E95" s="25"/>
      <c r="F95" s="25"/>
      <c r="G95" s="25"/>
      <c r="H95" s="25"/>
      <c r="I95" s="25"/>
      <c r="J95" s="25"/>
      <c r="K95" s="25"/>
      <c r="L95" s="25"/>
      <c r="M95" s="25"/>
      <c r="N95" s="25"/>
      <c r="O95" s="25"/>
      <c r="P95" s="25"/>
      <c r="Q95" s="25"/>
      <c r="R95" s="25"/>
      <c r="S95" s="25"/>
      <c r="T95" s="25"/>
      <c r="U95" s="25"/>
      <c r="V95" s="25"/>
      <c r="W95" s="25"/>
      <c r="X95" s="25"/>
    </row>
    <row r="96" spans="1:24" ht="12.75">
      <c r="A96" s="25"/>
      <c r="B96" s="25"/>
      <c r="C96" s="25"/>
      <c r="D96" s="25"/>
      <c r="E96" s="25"/>
      <c r="F96" s="25"/>
      <c r="G96" s="25"/>
      <c r="H96" s="25"/>
      <c r="I96" s="25"/>
      <c r="J96" s="25"/>
      <c r="K96" s="25"/>
      <c r="L96" s="25"/>
      <c r="M96" s="25"/>
      <c r="N96" s="25"/>
      <c r="O96" s="25"/>
      <c r="P96" s="25"/>
      <c r="Q96" s="25"/>
      <c r="R96" s="25"/>
      <c r="S96" s="25"/>
      <c r="T96" s="25"/>
      <c r="U96" s="25"/>
      <c r="V96" s="25"/>
      <c r="W96" s="25"/>
      <c r="X96" s="25"/>
    </row>
    <row r="97" spans="1:24" ht="12.75">
      <c r="A97" s="25"/>
      <c r="B97" s="25"/>
      <c r="C97" s="25"/>
      <c r="D97" s="25"/>
      <c r="E97" s="25"/>
      <c r="F97" s="25"/>
      <c r="G97" s="25"/>
      <c r="H97" s="25"/>
      <c r="I97" s="25"/>
      <c r="J97" s="25"/>
      <c r="K97" s="25"/>
      <c r="L97" s="25"/>
      <c r="M97" s="25"/>
      <c r="N97" s="25"/>
      <c r="O97" s="25"/>
      <c r="P97" s="25"/>
      <c r="Q97" s="25"/>
      <c r="R97" s="25"/>
      <c r="S97" s="25"/>
      <c r="T97" s="25"/>
      <c r="U97" s="25"/>
      <c r="V97" s="25"/>
      <c r="W97" s="25"/>
      <c r="X97" s="25"/>
    </row>
    <row r="98" spans="1:24" ht="12.75">
      <c r="A98" s="25"/>
      <c r="B98" s="25"/>
      <c r="C98" s="25"/>
      <c r="D98" s="25"/>
      <c r="E98" s="25"/>
      <c r="F98" s="25"/>
      <c r="G98" s="25"/>
      <c r="H98" s="25"/>
      <c r="I98" s="25"/>
      <c r="J98" s="25"/>
      <c r="K98" s="25"/>
      <c r="L98" s="25"/>
      <c r="M98" s="25"/>
      <c r="N98" s="25"/>
      <c r="O98" s="25"/>
      <c r="P98" s="25"/>
      <c r="Q98" s="25"/>
      <c r="R98" s="25"/>
      <c r="S98" s="25"/>
      <c r="T98" s="25"/>
      <c r="U98" s="25"/>
      <c r="V98" s="25"/>
      <c r="W98" s="25"/>
      <c r="X98" s="25"/>
    </row>
    <row r="99" spans="1:24" ht="12.75">
      <c r="A99" s="25"/>
      <c r="B99" s="25"/>
      <c r="C99" s="25"/>
      <c r="D99" s="25"/>
      <c r="E99" s="25"/>
      <c r="F99" s="25"/>
      <c r="G99" s="25"/>
      <c r="H99" s="25"/>
      <c r="I99" s="25"/>
      <c r="J99" s="25"/>
      <c r="K99" s="25"/>
      <c r="L99" s="25"/>
      <c r="M99" s="25"/>
      <c r="N99" s="25"/>
      <c r="O99" s="25"/>
      <c r="P99" s="25"/>
      <c r="Q99" s="25"/>
      <c r="R99" s="25"/>
      <c r="S99" s="25"/>
      <c r="T99" s="25"/>
      <c r="U99" s="25"/>
      <c r="V99" s="25"/>
      <c r="W99" s="25"/>
      <c r="X99" s="25"/>
    </row>
    <row r="100" spans="1:24"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row>
    <row r="101" spans="1:24"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row>
    <row r="102" spans="1:24"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row>
    <row r="103" spans="1:24"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row>
    <row r="104" spans="1:24"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row>
    <row r="106" spans="1:24"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row>
    <row r="107" spans="1:24"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row>
    <row r="108" spans="1:24"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row>
    <row r="109" spans="1:24"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row>
    <row r="110" spans="1:24"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row>
    <row r="111" spans="1:24"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row>
    <row r="112" spans="1:24"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row>
    <row r="113" spans="1:24"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row>
    <row r="114" spans="1:24"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row>
    <row r="115" spans="1:24"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row>
    <row r="116" spans="1:24"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row>
    <row r="117" spans="1:24"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row>
    <row r="118" spans="1:24" ht="12.7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ht="12.7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row>
    <row r="120" spans="1:24" ht="12.7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row>
    <row r="121" spans="1:24" ht="12.7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row>
    <row r="122" spans="1:24" ht="12.7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row>
    <row r="123" spans="1:24" ht="12.7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row>
    <row r="124" spans="1:24" ht="12.7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row>
    <row r="125" spans="1:24" ht="12.7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row>
    <row r="126" spans="1:24" ht="12.7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row>
    <row r="127" spans="1:24" ht="12.7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row>
    <row r="128" spans="1:24" ht="12.7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row>
    <row r="129" spans="1:24" ht="12.7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row>
    <row r="130" spans="1:24"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row>
    <row r="131" spans="1:24" ht="12.7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row>
    <row r="132" spans="1:24" ht="12.7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row>
    <row r="133" spans="1:24" ht="12.7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row>
    <row r="134" spans="1:24" ht="12.7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row>
    <row r="135" spans="1:24" ht="12.7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row>
    <row r="136" spans="1:24" ht="12.7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row>
    <row r="137" spans="1:24" ht="12.7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row>
    <row r="138" spans="1:24" ht="12.7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row>
    <row r="139" spans="1:24" ht="12.7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ht="12.7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row>
    <row r="141" spans="1:24" ht="12.7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row>
    <row r="142" spans="1:24" ht="12.7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row>
    <row r="143" spans="1:24" ht="12.7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row>
    <row r="144" spans="1:24" ht="12.7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row>
    <row r="145" spans="1:24" ht="12.7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row>
    <row r="146" spans="1:24" ht="12.7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row>
    <row r="147" spans="1:24" ht="12.7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row>
    <row r="148" spans="1:24" ht="12.7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row>
    <row r="149" spans="1:24"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row>
    <row r="150" spans="1:24"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row>
    <row r="151" spans="1:24" ht="12.7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row>
    <row r="152" spans="1:24" ht="12.7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row>
    <row r="153" spans="1:24" ht="12.7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row>
    <row r="154" spans="1:24" ht="12.7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row>
    <row r="155" spans="1:24" ht="12.7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row>
    <row r="156" spans="1:24" ht="12.7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row>
    <row r="157" spans="1:24" ht="12.7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row>
    <row r="158" spans="1:24" ht="12.7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row>
    <row r="159" spans="1:24" ht="12.7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row>
    <row r="160" spans="1:24" ht="12.7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row>
    <row r="161" spans="1:24" ht="12.7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row>
    <row r="162" spans="1:24" ht="12.7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row>
    <row r="163" spans="1:24" ht="12.7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row>
    <row r="164" spans="1:24" ht="12.7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row>
    <row r="165" spans="1:24" ht="12.7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row>
    <row r="166" spans="1:24" ht="12.7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row>
    <row r="167" spans="1:24" ht="12.7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row>
    <row r="168" spans="1:24" ht="12.7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row>
    <row r="169" spans="1:24" ht="12.7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row>
    <row r="170" spans="1:24" ht="12.7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row>
    <row r="171" spans="1:24" ht="12.7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row>
    <row r="172" spans="1:24" ht="12.7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row>
    <row r="173" spans="1:24" ht="12.7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row>
    <row r="174" spans="1:24" ht="12.7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row>
    <row r="175" spans="1:24" ht="12.7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row>
    <row r="176" spans="1:24" ht="12.7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row>
    <row r="177" spans="1:24" ht="12.7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row>
    <row r="178" spans="1:24" ht="12.7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row>
    <row r="179" spans="1:24" ht="12.7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row>
    <row r="180" spans="1:24" ht="12.7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row>
    <row r="181" spans="1:24" ht="12.7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row>
    <row r="182" spans="1:24" ht="12.7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row>
    <row r="183" spans="1:24" ht="12.7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row>
    <row r="184" spans="1:24" ht="12.7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row>
    <row r="185" spans="1:24" ht="12.7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row>
    <row r="186" spans="1:24" ht="12.7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row>
    <row r="187" spans="1:24" ht="12.7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row>
    <row r="188" spans="1:24" ht="12.7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row>
    <row r="189" spans="1:24" ht="12.7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row>
    <row r="190" spans="1:24" ht="12.7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row>
    <row r="191" spans="1:24" ht="12.7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row>
    <row r="192" spans="1:24" ht="12.7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row>
    <row r="193" spans="1:24" ht="12.7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row>
    <row r="194" spans="1:24" ht="12.7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row>
    <row r="195" spans="1:24" ht="12.7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row>
    <row r="196" spans="1:24" ht="12.7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row>
    <row r="197" spans="1:24" ht="12.7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row>
    <row r="198" spans="1:24" ht="12.7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row>
    <row r="199" spans="1:24" ht="12.7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row>
    <row r="200" spans="1:24" ht="12.7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row>
    <row r="201" spans="1:24" ht="12.7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row>
    <row r="202" spans="1:24" ht="12.7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row>
    <row r="203" spans="1:24" ht="12.7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row>
    <row r="204" spans="1:24" ht="12.7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row>
    <row r="205" spans="1:24" ht="12.7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row>
    <row r="206" spans="1:24" ht="12.7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row>
    <row r="207" spans="1:24" ht="12.7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row>
    <row r="208" spans="1:24" ht="12.7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row>
    <row r="209" spans="1:24" ht="12.7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row>
    <row r="210" spans="1:24" ht="12.7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row>
    <row r="211" spans="1:24" ht="12.7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row>
    <row r="212" spans="1:24" ht="12.7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row>
    <row r="213" spans="1:24" ht="12.7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row>
    <row r="214" spans="1:24" ht="12.7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row>
    <row r="215" spans="1:24" ht="12.7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row>
    <row r="216" spans="1:24" ht="12.7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row>
    <row r="217" spans="1:24" ht="12.7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row>
    <row r="218" spans="1:24" ht="12.7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row>
    <row r="219" spans="1:24" ht="12.7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row>
    <row r="220" spans="1:24" ht="12.7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row>
    <row r="221" spans="1:24" ht="12.7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row>
    <row r="222" spans="1:24" ht="12.7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row>
    <row r="223" spans="1:24" ht="12.7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row>
    <row r="224" spans="1:24" ht="12.7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row>
    <row r="225" spans="1:24" ht="12.7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row>
    <row r="226" spans="1:24" ht="12.7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row>
    <row r="227" spans="1:24" ht="12.7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row>
    <row r="228" spans="1:24" ht="12.7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row>
    <row r="229" spans="1:24" ht="12.7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row>
    <row r="230" spans="1:24" ht="12.7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row>
    <row r="231" spans="1:24" ht="12.7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row>
    <row r="232" spans="1:24" ht="12.7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row>
    <row r="233" spans="1:24" ht="12.7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row>
    <row r="234" spans="1:24" ht="12.7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row>
    <row r="235" spans="1:24" ht="12.7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row>
    <row r="236" spans="1:24" ht="12.7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row>
    <row r="237" spans="1:24" ht="12.7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row>
    <row r="238" spans="1:24" ht="12.7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row>
    <row r="239" spans="1:24" ht="12.7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row>
    <row r="240" spans="1:24" ht="12.7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row>
    <row r="241" spans="1:24" ht="12.7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row>
    <row r="242" spans="1:24" ht="12.7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row>
    <row r="243" spans="1:24" ht="12.7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row>
    <row r="244" spans="1:24" ht="12.7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row>
    <row r="245" spans="1:24" ht="12.7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row>
    <row r="246" spans="1:24" ht="12.7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row>
    <row r="247" spans="1:24" ht="12.7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row>
    <row r="248" spans="1:24" ht="12.7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row>
    <row r="249" spans="1:24" ht="12.7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row>
    <row r="250" spans="1:24" ht="12.7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row>
    <row r="251" spans="1:24" ht="12.7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row>
    <row r="252" spans="1:24" ht="12.7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row>
    <row r="253" spans="1:24" ht="12.7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row>
    <row r="254" spans="1:24" ht="12.7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row>
    <row r="255" spans="1:24" ht="12.7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row>
    <row r="256" spans="1:24" ht="12.7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row>
    <row r="257" spans="1:24" ht="12.7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row>
    <row r="258" spans="1:24" ht="12.7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row>
    <row r="259" spans="1:24" ht="12.7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row>
    <row r="260" spans="1:24" ht="12.7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row>
    <row r="261" spans="1:24" ht="12.7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row>
    <row r="262" spans="1:24" ht="12.7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row>
    <row r="263" spans="1:24" ht="12.7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row>
    <row r="264" spans="1:24" ht="12.7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row>
    <row r="265" spans="1:24" ht="12.7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row>
    <row r="266" spans="1:24" ht="12.7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row>
    <row r="267" spans="1:24" ht="12.7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row>
    <row r="268" spans="1:24" ht="12.7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row>
    <row r="269" spans="1:24" ht="12.7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row>
    <row r="270" spans="1:24" ht="12.7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row>
    <row r="271" spans="1:24" ht="12.7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row>
    <row r="272" spans="1:24" ht="12.7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row>
    <row r="273" spans="1:24" ht="12.7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row>
    <row r="274" spans="1:24" ht="12.7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row>
    <row r="275" spans="1:24" ht="12.7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row>
    <row r="276" spans="1:24" ht="12.7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row>
    <row r="277" spans="1:24" ht="12.7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row>
    <row r="278" spans="1:24" ht="12.7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row>
    <row r="279" spans="1:24" ht="12.7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row>
    <row r="280" spans="1:24" ht="12.7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row>
    <row r="281" spans="1:24" ht="12.7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row>
    <row r="282" spans="1:24" ht="12.7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row>
    <row r="283" spans="1:24" ht="12.7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row>
    <row r="284" spans="1:24" ht="12.7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row>
    <row r="285" spans="1:24" ht="12.7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row>
    <row r="286" spans="1:24" ht="12.7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row>
    <row r="287" spans="1:24" ht="12.7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row>
    <row r="288" spans="1:24" ht="12.7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row>
    <row r="289" spans="1:24" ht="12.7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row>
    <row r="290" spans="1:24" ht="12.7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row>
    <row r="291" spans="1:24" ht="12.7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row>
    <row r="292" spans="1:24" ht="12.7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row>
    <row r="293" spans="1:24" ht="12.7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row>
    <row r="294" spans="1:24" ht="12.7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row>
    <row r="295" spans="1:24" ht="12.7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row>
    <row r="296" spans="1:24" ht="12.7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row>
    <row r="297" spans="1:24" ht="12.7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row>
    <row r="298" spans="1:24" ht="12.7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row>
    <row r="299" spans="1:24" ht="12.7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row>
    <row r="300" spans="1:24" ht="12.7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row>
    <row r="301" spans="1:24" ht="12.7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row>
  </sheetData>
  <sheetProtection sheet="1" objects="1" scenarios="1"/>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4"/>
  <dimension ref="A1:C42"/>
  <sheetViews>
    <sheetView zoomScalePageLayoutView="0" workbookViewId="0" topLeftCell="A14">
      <selection activeCell="C36" sqref="C36"/>
    </sheetView>
  </sheetViews>
  <sheetFormatPr defaultColWidth="9.140625" defaultRowHeight="12.75"/>
  <cols>
    <col min="1" max="1" width="22.57421875" style="25" customWidth="1"/>
    <col min="2" max="16384" width="9.140625" style="25" customWidth="1"/>
  </cols>
  <sheetData>
    <row r="1" ht="15.75">
      <c r="A1" s="234" t="s">
        <v>143</v>
      </c>
    </row>
    <row r="2" ht="15.75">
      <c r="A2" s="234"/>
    </row>
    <row r="3" ht="15.75">
      <c r="A3" s="234" t="s">
        <v>144</v>
      </c>
    </row>
    <row r="4" ht="15.75">
      <c r="A4" s="235"/>
    </row>
    <row r="5" spans="1:2" ht="15.75">
      <c r="A5" s="235" t="s">
        <v>145</v>
      </c>
      <c r="B5" s="235" t="s">
        <v>146</v>
      </c>
    </row>
    <row r="6" spans="1:2" ht="15.75">
      <c r="A6" s="235" t="s">
        <v>147</v>
      </c>
      <c r="B6" s="235" t="s">
        <v>148</v>
      </c>
    </row>
    <row r="7" spans="1:2" ht="15.75">
      <c r="A7" s="235" t="s">
        <v>149</v>
      </c>
      <c r="B7" s="235" t="s">
        <v>150</v>
      </c>
    </row>
    <row r="8" spans="1:3" ht="15.75">
      <c r="A8" s="235" t="s">
        <v>151</v>
      </c>
      <c r="C8" s="235">
        <v>4</v>
      </c>
    </row>
    <row r="9" ht="15.75">
      <c r="A9" s="235"/>
    </row>
    <row r="10" ht="15.75">
      <c r="A10" s="234" t="s">
        <v>152</v>
      </c>
    </row>
    <row r="11" ht="15.75">
      <c r="A11" s="235"/>
    </row>
    <row r="12" spans="1:2" ht="15.75">
      <c r="A12" s="235" t="s">
        <v>145</v>
      </c>
      <c r="B12" s="235" t="s">
        <v>153</v>
      </c>
    </row>
    <row r="13" spans="1:2" ht="15.75">
      <c r="A13" s="235" t="s">
        <v>147</v>
      </c>
      <c r="B13" s="235" t="s">
        <v>154</v>
      </c>
    </row>
    <row r="14" spans="1:2" ht="15.75">
      <c r="A14" s="235" t="s">
        <v>149</v>
      </c>
      <c r="B14" s="235" t="s">
        <v>150</v>
      </c>
    </row>
    <row r="15" spans="1:3" ht="15.75">
      <c r="A15" s="235" t="s">
        <v>151</v>
      </c>
      <c r="C15" s="235">
        <v>3</v>
      </c>
    </row>
    <row r="16" ht="15.75">
      <c r="A16" s="235"/>
    </row>
    <row r="17" ht="15.75">
      <c r="A17" s="234" t="s">
        <v>155</v>
      </c>
    </row>
    <row r="18" ht="15.75">
      <c r="A18" s="235"/>
    </row>
    <row r="19" spans="1:2" ht="15.75">
      <c r="A19" s="235" t="s">
        <v>145</v>
      </c>
      <c r="B19" s="235" t="s">
        <v>156</v>
      </c>
    </row>
    <row r="20" spans="1:2" ht="15.75">
      <c r="A20" s="235" t="s">
        <v>147</v>
      </c>
      <c r="B20" s="235" t="s">
        <v>157</v>
      </c>
    </row>
    <row r="21" spans="1:2" ht="15.75">
      <c r="A21" s="235" t="s">
        <v>149</v>
      </c>
      <c r="B21" s="235" t="s">
        <v>150</v>
      </c>
    </row>
    <row r="22" spans="1:3" ht="15.75">
      <c r="A22" s="235" t="s">
        <v>151</v>
      </c>
      <c r="C22" s="235">
        <v>3</v>
      </c>
    </row>
    <row r="23" ht="15.75">
      <c r="A23" s="235"/>
    </row>
    <row r="24" ht="15.75">
      <c r="A24" s="234" t="s">
        <v>158</v>
      </c>
    </row>
    <row r="25" ht="15.75">
      <c r="A25" s="235"/>
    </row>
    <row r="26" spans="1:2" ht="15.75">
      <c r="A26" s="235" t="s">
        <v>145</v>
      </c>
      <c r="B26" s="235" t="s">
        <v>159</v>
      </c>
    </row>
    <row r="27" spans="1:2" ht="15.75">
      <c r="A27" s="235" t="s">
        <v>147</v>
      </c>
      <c r="B27" s="235" t="s">
        <v>157</v>
      </c>
    </row>
    <row r="28" spans="1:2" ht="15.75">
      <c r="A28" s="235" t="s">
        <v>149</v>
      </c>
      <c r="B28" s="235" t="s">
        <v>150</v>
      </c>
    </row>
    <row r="29" spans="1:3" ht="15.75">
      <c r="A29" s="235" t="s">
        <v>151</v>
      </c>
      <c r="C29" s="235">
        <v>3</v>
      </c>
    </row>
    <row r="30" ht="15.75">
      <c r="A30" s="235"/>
    </row>
    <row r="31" ht="15.75">
      <c r="A31" s="234" t="s">
        <v>160</v>
      </c>
    </row>
    <row r="32" ht="15.75">
      <c r="A32" s="235"/>
    </row>
    <row r="33" ht="15.75">
      <c r="A33" s="235" t="s">
        <v>161</v>
      </c>
    </row>
    <row r="34" spans="1:2" ht="15.75">
      <c r="A34" s="235" t="s">
        <v>162</v>
      </c>
      <c r="B34" s="235" t="s">
        <v>163</v>
      </c>
    </row>
    <row r="35" spans="1:2" ht="15.75">
      <c r="A35" s="235" t="s">
        <v>149</v>
      </c>
      <c r="B35" s="235" t="s">
        <v>164</v>
      </c>
    </row>
    <row r="36" spans="1:3" ht="15.75">
      <c r="A36" s="235" t="s">
        <v>151</v>
      </c>
      <c r="C36" s="235">
        <v>3</v>
      </c>
    </row>
    <row r="37" ht="15.75">
      <c r="A37" s="235"/>
    </row>
    <row r="38" ht="15.75">
      <c r="A38" s="234" t="s">
        <v>165</v>
      </c>
    </row>
    <row r="39" ht="15.75">
      <c r="A39" s="234"/>
    </row>
    <row r="40" ht="15.75">
      <c r="A40" s="235" t="s">
        <v>166</v>
      </c>
    </row>
    <row r="41" ht="15.75">
      <c r="A41" s="235" t="s">
        <v>167</v>
      </c>
    </row>
    <row r="42" ht="15.75">
      <c r="A42" s="235" t="s">
        <v>168</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Sheet15"/>
  <dimension ref="A1:W117"/>
  <sheetViews>
    <sheetView zoomScalePageLayoutView="0" workbookViewId="0" topLeftCell="A1">
      <selection activeCell="A20" sqref="A20"/>
    </sheetView>
  </sheetViews>
  <sheetFormatPr defaultColWidth="9.140625" defaultRowHeight="12.75"/>
  <cols>
    <col min="1" max="1" width="8.28125" style="25" customWidth="1"/>
    <col min="2" max="2" width="9.140625" style="25" customWidth="1"/>
    <col min="3" max="4" width="3.28125" style="25" customWidth="1"/>
    <col min="5" max="5" width="8.7109375" style="25" customWidth="1"/>
    <col min="6" max="11" width="3.28125" style="25" customWidth="1"/>
    <col min="12" max="13" width="9.140625" style="25" customWidth="1"/>
    <col min="14" max="15" width="3.28125" style="25" customWidth="1"/>
    <col min="16" max="16" width="8.421875" style="25" customWidth="1"/>
    <col min="17" max="22" width="3.7109375" style="25" customWidth="1"/>
    <col min="23" max="16384" width="9.140625" style="25" customWidth="1"/>
  </cols>
  <sheetData>
    <row r="1" ht="12.75">
      <c r="A1" s="25" t="s">
        <v>44</v>
      </c>
    </row>
    <row r="2" ht="12.75">
      <c r="A2" s="25" t="s">
        <v>45</v>
      </c>
    </row>
    <row r="4" ht="12.75">
      <c r="A4" s="52" t="s">
        <v>46</v>
      </c>
    </row>
    <row r="6" ht="12.75">
      <c r="A6" s="25" t="s">
        <v>47</v>
      </c>
    </row>
    <row r="7" ht="12.75">
      <c r="A7" s="25" t="s">
        <v>48</v>
      </c>
    </row>
    <row r="9" ht="12.75">
      <c r="A9" s="25" t="s">
        <v>49</v>
      </c>
    </row>
    <row r="11" ht="12.75">
      <c r="A11" s="25" t="s">
        <v>50</v>
      </c>
    </row>
    <row r="12" ht="12.75">
      <c r="A12" s="25" t="s">
        <v>51</v>
      </c>
    </row>
    <row r="14" ht="15">
      <c r="A14" s="65" t="s">
        <v>52</v>
      </c>
    </row>
    <row r="16" ht="15">
      <c r="A16" s="26" t="s">
        <v>53</v>
      </c>
    </row>
    <row r="17" ht="15">
      <c r="A17" s="26" t="s">
        <v>54</v>
      </c>
    </row>
    <row r="18" ht="15">
      <c r="A18" s="26" t="s">
        <v>55</v>
      </c>
    </row>
    <row r="19" ht="15">
      <c r="A19" s="26" t="s">
        <v>56</v>
      </c>
    </row>
    <row r="21" spans="1:23" ht="16.5">
      <c r="A21" s="26" t="s">
        <v>57</v>
      </c>
      <c r="B21" s="36"/>
      <c r="C21" s="36"/>
      <c r="D21" s="36"/>
      <c r="E21" s="36"/>
      <c r="F21" s="36"/>
      <c r="G21" s="36"/>
      <c r="M21" s="36"/>
      <c r="N21" s="36"/>
      <c r="O21" s="36"/>
      <c r="P21" s="36"/>
      <c r="Q21" s="36"/>
      <c r="R21" s="36"/>
      <c r="S21" s="36"/>
      <c r="T21" s="36"/>
      <c r="U21" s="36"/>
      <c r="V21" s="36"/>
      <c r="W21" s="36"/>
    </row>
    <row r="22" ht="15">
      <c r="A22" s="26" t="s">
        <v>58</v>
      </c>
    </row>
    <row r="23" ht="15">
      <c r="A23" s="26" t="s">
        <v>59</v>
      </c>
    </row>
    <row r="25" ht="15">
      <c r="A25" s="26" t="s">
        <v>60</v>
      </c>
    </row>
    <row r="26" ht="15">
      <c r="A26" s="26" t="s">
        <v>61</v>
      </c>
    </row>
    <row r="28" ht="15">
      <c r="A28" s="26" t="s">
        <v>62</v>
      </c>
    </row>
    <row r="30" ht="15">
      <c r="A30" s="26" t="s">
        <v>63</v>
      </c>
    </row>
    <row r="31" ht="15">
      <c r="A31" s="26"/>
    </row>
    <row r="32" ht="15">
      <c r="A32" s="26"/>
    </row>
    <row r="33" ht="15">
      <c r="A33" s="65" t="s">
        <v>64</v>
      </c>
    </row>
    <row r="34" ht="15">
      <c r="A34" s="65"/>
    </row>
    <row r="35" ht="15">
      <c r="A35" s="26" t="s">
        <v>65</v>
      </c>
    </row>
    <row r="36" ht="15">
      <c r="A36" s="26" t="s">
        <v>66</v>
      </c>
    </row>
    <row r="37" ht="15">
      <c r="A37" s="26" t="s">
        <v>67</v>
      </c>
    </row>
    <row r="38" ht="15">
      <c r="A38" s="26" t="s">
        <v>68</v>
      </c>
    </row>
    <row r="39" ht="15">
      <c r="A39" s="26" t="s">
        <v>69</v>
      </c>
    </row>
    <row r="40" ht="15">
      <c r="A40" s="26" t="s">
        <v>70</v>
      </c>
    </row>
    <row r="41" ht="15">
      <c r="A41" s="26"/>
    </row>
    <row r="42" ht="15">
      <c r="A42" s="26" t="s">
        <v>71</v>
      </c>
    </row>
    <row r="43" ht="15">
      <c r="A43" s="26" t="s">
        <v>72</v>
      </c>
    </row>
    <row r="44" ht="15">
      <c r="A44" s="26" t="s">
        <v>73</v>
      </c>
    </row>
    <row r="45" ht="15">
      <c r="A45" s="26"/>
    </row>
    <row r="46" ht="15">
      <c r="A46" s="26" t="s">
        <v>74</v>
      </c>
    </row>
    <row r="47" ht="15">
      <c r="A47" s="26" t="s">
        <v>75</v>
      </c>
    </row>
    <row r="48" ht="15">
      <c r="A48" s="26" t="s">
        <v>76</v>
      </c>
    </row>
    <row r="49" ht="15">
      <c r="A49" s="26"/>
    </row>
    <row r="51" ht="15">
      <c r="A51" s="26" t="s">
        <v>77</v>
      </c>
    </row>
    <row r="52" ht="15">
      <c r="A52" s="26"/>
    </row>
    <row r="53" ht="15">
      <c r="A53" s="26" t="s">
        <v>78</v>
      </c>
    </row>
    <row r="54" ht="15">
      <c r="A54" s="26"/>
    </row>
    <row r="55" spans="2:13" ht="12.75">
      <c r="B55" s="25" t="s">
        <v>79</v>
      </c>
      <c r="M55" s="25" t="s">
        <v>80</v>
      </c>
    </row>
    <row r="56" ht="15.75" thickBot="1">
      <c r="A56" s="26"/>
    </row>
    <row r="57" spans="2:22" ht="13.5" thickBot="1">
      <c r="B57" s="66" t="s">
        <v>81</v>
      </c>
      <c r="C57" s="55">
        <f>COUNTIF(E57:K57,"&gt;0")</f>
        <v>6</v>
      </c>
      <c r="D57" s="56"/>
      <c r="E57" s="57" t="s">
        <v>14</v>
      </c>
      <c r="F57" s="58">
        <f aca="true" t="shared" si="0" ref="F57:K57">COUNTA(F59:F62)</f>
        <v>2</v>
      </c>
      <c r="G57" s="58">
        <f t="shared" si="0"/>
        <v>2</v>
      </c>
      <c r="H57" s="58">
        <f t="shared" si="0"/>
        <v>2</v>
      </c>
      <c r="I57" s="58">
        <f t="shared" si="0"/>
        <v>3</v>
      </c>
      <c r="J57" s="58">
        <f t="shared" si="0"/>
        <v>3</v>
      </c>
      <c r="K57" s="59">
        <f t="shared" si="0"/>
        <v>3</v>
      </c>
      <c r="M57" s="66" t="s">
        <v>82</v>
      </c>
      <c r="N57" s="55">
        <f>COUNTIF(P57:V57,"&gt;0")</f>
        <v>6</v>
      </c>
      <c r="O57" s="56"/>
      <c r="P57" s="57" t="s">
        <v>14</v>
      </c>
      <c r="Q57" s="58">
        <f aca="true" t="shared" si="1" ref="Q57:V57">COUNTA(Q59:Q62)</f>
        <v>2</v>
      </c>
      <c r="R57" s="58">
        <f t="shared" si="1"/>
        <v>2</v>
      </c>
      <c r="S57" s="58">
        <f t="shared" si="1"/>
        <v>2</v>
      </c>
      <c r="T57" s="58">
        <f t="shared" si="1"/>
        <v>3</v>
      </c>
      <c r="U57" s="58">
        <f t="shared" si="1"/>
        <v>3</v>
      </c>
      <c r="V57" s="59">
        <f t="shared" si="1"/>
        <v>3</v>
      </c>
    </row>
    <row r="58" spans="1:22" ht="44.25" thickBot="1">
      <c r="A58" s="26"/>
      <c r="B58" s="21"/>
      <c r="C58" s="34" t="s">
        <v>15</v>
      </c>
      <c r="D58" s="34" t="s">
        <v>16</v>
      </c>
      <c r="E58" s="22" t="s">
        <v>17</v>
      </c>
      <c r="F58" s="50"/>
      <c r="G58" s="51"/>
      <c r="H58" s="51"/>
      <c r="I58" s="51"/>
      <c r="J58" s="51"/>
      <c r="K58" s="53"/>
      <c r="M58" s="21"/>
      <c r="N58" s="34" t="s">
        <v>15</v>
      </c>
      <c r="O58" s="34" t="s">
        <v>16</v>
      </c>
      <c r="P58" s="22" t="s">
        <v>17</v>
      </c>
      <c r="Q58" s="50"/>
      <c r="R58" s="51"/>
      <c r="S58" s="51"/>
      <c r="T58" s="51"/>
      <c r="U58" s="51"/>
      <c r="V58" s="53"/>
    </row>
    <row r="59" spans="1:22" ht="15">
      <c r="A59" s="26"/>
      <c r="B59" s="19" t="s">
        <v>83</v>
      </c>
      <c r="C59" s="60">
        <f>COUNTA(F59:K59)</f>
        <v>6</v>
      </c>
      <c r="D59" s="61">
        <f>INT(COUNT(F59:K59)/10)</f>
        <v>0</v>
      </c>
      <c r="E59" s="29">
        <f>C_S_G(F59:K59,F57:K57,LISYRA_table,C57,D59)</f>
        <v>1</v>
      </c>
      <c r="F59" s="70">
        <v>1</v>
      </c>
      <c r="G59" s="71">
        <v>1</v>
      </c>
      <c r="H59" s="71">
        <v>1</v>
      </c>
      <c r="I59" s="71">
        <v>1</v>
      </c>
      <c r="J59" s="71">
        <v>1</v>
      </c>
      <c r="K59" s="78">
        <v>1</v>
      </c>
      <c r="M59" s="19" t="s">
        <v>83</v>
      </c>
      <c r="N59" s="60">
        <f>COUNTA(Q59:V59)</f>
        <v>6</v>
      </c>
      <c r="O59" s="61">
        <f>INT(COUNT(Q59:V59)/10)</f>
        <v>0</v>
      </c>
      <c r="P59" s="29">
        <f>C_S_G(Q59:V59,Q57:V57,csg_table,N57,O59)</f>
        <v>1</v>
      </c>
      <c r="Q59" s="70">
        <v>1</v>
      </c>
      <c r="R59" s="71">
        <v>1</v>
      </c>
      <c r="S59" s="71">
        <v>1</v>
      </c>
      <c r="T59" s="71">
        <v>1</v>
      </c>
      <c r="U59" s="71">
        <v>1</v>
      </c>
      <c r="V59" s="78">
        <v>1</v>
      </c>
    </row>
    <row r="60" spans="1:22" ht="15">
      <c r="A60" s="26"/>
      <c r="B60" s="19" t="s">
        <v>84</v>
      </c>
      <c r="C60" s="30">
        <f>COUNTA(F60:K60)</f>
        <v>3</v>
      </c>
      <c r="D60" s="27">
        <f>INT(COUNT(F60:K60)/10)</f>
        <v>0</v>
      </c>
      <c r="E60" s="16">
        <f>C_S_G(F60:K60,F57:K57,LISYRA_table,C57,D60)</f>
        <v>0.4</v>
      </c>
      <c r="F60" s="72">
        <v>2</v>
      </c>
      <c r="G60" s="73">
        <v>2</v>
      </c>
      <c r="H60" s="73">
        <v>2</v>
      </c>
      <c r="I60" s="73"/>
      <c r="J60" s="73"/>
      <c r="K60" s="74"/>
      <c r="M60" s="19" t="s">
        <v>84</v>
      </c>
      <c r="N60" s="30">
        <f>COUNTA(Q60:V60)</f>
        <v>3</v>
      </c>
      <c r="O60" s="27">
        <f>INT(COUNT(Q60:V60)/10)</f>
        <v>0</v>
      </c>
      <c r="P60" s="16">
        <f>C_S_G(Q60:V60,Q57:V57,csg_table,N57,O60)</f>
        <v>0.7</v>
      </c>
      <c r="Q60" s="72">
        <v>2</v>
      </c>
      <c r="R60" s="73">
        <v>2</v>
      </c>
      <c r="S60" s="73">
        <v>2</v>
      </c>
      <c r="T60" s="73"/>
      <c r="U60" s="73"/>
      <c r="V60" s="74"/>
    </row>
    <row r="61" spans="1:22" ht="15">
      <c r="A61" s="26"/>
      <c r="B61" s="19" t="s">
        <v>85</v>
      </c>
      <c r="C61" s="30">
        <f>COUNTA(F61:K61)</f>
        <v>3</v>
      </c>
      <c r="D61" s="27">
        <f>INT(COUNT(F61:K61)/10)</f>
        <v>0</v>
      </c>
      <c r="E61" s="16">
        <f>C_S_G(F61:K61,F57:K57,LISYRA_table,C57,D61)</f>
        <v>0.8064516129032258</v>
      </c>
      <c r="F61" s="72"/>
      <c r="G61" s="73"/>
      <c r="H61" s="73"/>
      <c r="I61" s="73">
        <v>2</v>
      </c>
      <c r="J61" s="73">
        <v>2</v>
      </c>
      <c r="K61" s="74">
        <v>2</v>
      </c>
      <c r="M61" s="19" t="s">
        <v>85</v>
      </c>
      <c r="N61" s="30">
        <f>COUNTA(Q61:V61)</f>
        <v>3</v>
      </c>
      <c r="O61" s="27">
        <f>INT(COUNT(Q61:V61)/10)</f>
        <v>0</v>
      </c>
      <c r="P61" s="16">
        <f>C_S_G(Q61:V61,Q57:V57,csg_table,N57,O61)</f>
        <v>0.8064516129032258</v>
      </c>
      <c r="Q61" s="72"/>
      <c r="R61" s="73"/>
      <c r="S61" s="73"/>
      <c r="T61" s="73">
        <v>2</v>
      </c>
      <c r="U61" s="73">
        <v>2</v>
      </c>
      <c r="V61" s="74">
        <v>2</v>
      </c>
    </row>
    <row r="62" spans="1:22" ht="15.75" thickBot="1">
      <c r="A62" s="26"/>
      <c r="B62" s="20" t="s">
        <v>86</v>
      </c>
      <c r="C62" s="31">
        <f>COUNTA(F62:K62)</f>
        <v>3</v>
      </c>
      <c r="D62" s="28">
        <f>INT(COUNT(F62:K62)/10)</f>
        <v>0</v>
      </c>
      <c r="E62" s="17">
        <f>C_S_G(F62:K62,F57:K57,LISYRA_table,C57,D62)</f>
        <v>0.6774193548387096</v>
      </c>
      <c r="F62" s="75"/>
      <c r="G62" s="76"/>
      <c r="H62" s="76"/>
      <c r="I62" s="76">
        <v>3</v>
      </c>
      <c r="J62" s="76">
        <v>3</v>
      </c>
      <c r="K62" s="77">
        <v>3</v>
      </c>
      <c r="M62" s="20" t="s">
        <v>86</v>
      </c>
      <c r="N62" s="31">
        <f>COUNTA(Q62:V62)</f>
        <v>3</v>
      </c>
      <c r="O62" s="28">
        <f>INT(COUNT(Q62:V62)/10)</f>
        <v>0</v>
      </c>
      <c r="P62" s="17">
        <f>C_S_G(Q62:V62,Q57:V57,csg_table,N57,O62)</f>
        <v>0.6774193548387096</v>
      </c>
      <c r="Q62" s="75"/>
      <c r="R62" s="76"/>
      <c r="S62" s="76"/>
      <c r="T62" s="76">
        <v>3</v>
      </c>
      <c r="U62" s="76">
        <v>3</v>
      </c>
      <c r="V62" s="77">
        <v>3</v>
      </c>
    </row>
    <row r="64" ht="15">
      <c r="A64" s="26" t="s">
        <v>87</v>
      </c>
    </row>
    <row r="65" ht="15">
      <c r="A65" s="26" t="s">
        <v>88</v>
      </c>
    </row>
    <row r="66" ht="15">
      <c r="A66" s="26" t="s">
        <v>89</v>
      </c>
    </row>
    <row r="67" spans="1:17" ht="15">
      <c r="A67" s="26" t="s">
        <v>90</v>
      </c>
      <c r="Q67" s="25" t="s">
        <v>27</v>
      </c>
    </row>
    <row r="68" ht="15">
      <c r="A68" s="26" t="s">
        <v>91</v>
      </c>
    </row>
    <row r="69" ht="15">
      <c r="A69" s="26" t="s">
        <v>92</v>
      </c>
    </row>
    <row r="70" ht="15">
      <c r="A70" s="26" t="s">
        <v>93</v>
      </c>
    </row>
    <row r="71" ht="15">
      <c r="A71" s="26" t="s">
        <v>94</v>
      </c>
    </row>
    <row r="72" ht="15">
      <c r="A72" s="26"/>
    </row>
    <row r="73" ht="15">
      <c r="A73" s="26" t="s">
        <v>95</v>
      </c>
    </row>
    <row r="74" ht="15">
      <c r="A74" s="26"/>
    </row>
    <row r="75" spans="1:13" ht="15">
      <c r="A75" s="26"/>
      <c r="B75" s="25" t="s">
        <v>79</v>
      </c>
      <c r="M75" s="25" t="s">
        <v>80</v>
      </c>
    </row>
    <row r="76" ht="15.75" thickBot="1">
      <c r="A76" s="26"/>
    </row>
    <row r="77" spans="2:22" ht="13.5" thickBot="1">
      <c r="B77" s="66" t="s">
        <v>96</v>
      </c>
      <c r="C77" s="55">
        <f>COUNTIF(E77:K77,"&gt;0")</f>
        <v>6</v>
      </c>
      <c r="D77" s="56"/>
      <c r="E77" s="57" t="s">
        <v>14</v>
      </c>
      <c r="F77" s="58">
        <f aca="true" t="shared" si="2" ref="F77:K77">COUNTA(F79:F82)</f>
        <v>2</v>
      </c>
      <c r="G77" s="58">
        <f t="shared" si="2"/>
        <v>2</v>
      </c>
      <c r="H77" s="58">
        <f t="shared" si="2"/>
        <v>2</v>
      </c>
      <c r="I77" s="58">
        <f t="shared" si="2"/>
        <v>4</v>
      </c>
      <c r="J77" s="58">
        <f t="shared" si="2"/>
        <v>3</v>
      </c>
      <c r="K77" s="59">
        <f t="shared" si="2"/>
        <v>3</v>
      </c>
      <c r="M77" s="54"/>
      <c r="N77" s="55">
        <f>COUNTIF(P77:V77,"&gt;0")</f>
        <v>6</v>
      </c>
      <c r="O77" s="56"/>
      <c r="P77" s="57" t="s">
        <v>14</v>
      </c>
      <c r="Q77" s="58">
        <f aca="true" t="shared" si="3" ref="Q77:V77">COUNTA(Q79:Q82)</f>
        <v>2</v>
      </c>
      <c r="R77" s="58">
        <f t="shared" si="3"/>
        <v>2</v>
      </c>
      <c r="S77" s="58">
        <f t="shared" si="3"/>
        <v>2</v>
      </c>
      <c r="T77" s="58">
        <f t="shared" si="3"/>
        <v>4</v>
      </c>
      <c r="U77" s="58">
        <f t="shared" si="3"/>
        <v>3</v>
      </c>
      <c r="V77" s="59">
        <f t="shared" si="3"/>
        <v>3</v>
      </c>
    </row>
    <row r="78" spans="1:22" ht="44.25" thickBot="1">
      <c r="A78" s="26"/>
      <c r="B78" s="21"/>
      <c r="C78" s="34" t="s">
        <v>15</v>
      </c>
      <c r="D78" s="34" t="s">
        <v>16</v>
      </c>
      <c r="E78" s="22" t="s">
        <v>17</v>
      </c>
      <c r="F78" s="50"/>
      <c r="G78" s="51"/>
      <c r="H78" s="51"/>
      <c r="I78" s="51"/>
      <c r="J78" s="51"/>
      <c r="K78" s="53"/>
      <c r="M78" s="21"/>
      <c r="N78" s="34" t="s">
        <v>15</v>
      </c>
      <c r="O78" s="34" t="s">
        <v>16</v>
      </c>
      <c r="P78" s="22" t="s">
        <v>17</v>
      </c>
      <c r="Q78" s="50"/>
      <c r="R78" s="51"/>
      <c r="S78" s="51"/>
      <c r="T78" s="51"/>
      <c r="U78" s="51"/>
      <c r="V78" s="53"/>
    </row>
    <row r="79" spans="1:22" ht="15">
      <c r="A79" s="26"/>
      <c r="B79" s="19" t="s">
        <v>83</v>
      </c>
      <c r="C79" s="60">
        <f>COUNTA(F79:K79)</f>
        <v>6</v>
      </c>
      <c r="D79" s="61">
        <f>INT(COUNT(F79:K79)/10)</f>
        <v>0</v>
      </c>
      <c r="E79" s="29">
        <f>C_S_G(F79:K79,F77:K77,LISYRA_table,C77,D79)</f>
        <v>1</v>
      </c>
      <c r="F79" s="70">
        <v>1</v>
      </c>
      <c r="G79" s="71">
        <v>1</v>
      </c>
      <c r="H79" s="71">
        <v>1</v>
      </c>
      <c r="I79" s="71">
        <v>1</v>
      </c>
      <c r="J79" s="71">
        <v>1</v>
      </c>
      <c r="K79" s="78">
        <v>1</v>
      </c>
      <c r="M79" s="19" t="s">
        <v>83</v>
      </c>
      <c r="N79" s="60">
        <f>COUNTA(Q79:V79)</f>
        <v>6</v>
      </c>
      <c r="O79" s="61">
        <f>INT(COUNT(Q79:V79)/10)</f>
        <v>0</v>
      </c>
      <c r="P79" s="29">
        <f>C_S_G(Q79:V79,Q77:V77,csg_table,N77,O79)</f>
        <v>1</v>
      </c>
      <c r="Q79" s="70">
        <v>1</v>
      </c>
      <c r="R79" s="71">
        <v>1</v>
      </c>
      <c r="S79" s="71">
        <v>1</v>
      </c>
      <c r="T79" s="71">
        <v>1</v>
      </c>
      <c r="U79" s="71">
        <v>1</v>
      </c>
      <c r="V79" s="78">
        <v>1</v>
      </c>
    </row>
    <row r="80" spans="1:22" ht="15">
      <c r="A80" s="26"/>
      <c r="B80" s="19" t="s">
        <v>84</v>
      </c>
      <c r="C80" s="30">
        <f>COUNTA(F80:K80)</f>
        <v>4</v>
      </c>
      <c r="D80" s="27">
        <f>INT(COUNT(F80:K80)/10)</f>
        <v>0</v>
      </c>
      <c r="E80" s="16">
        <f>C_S_G(F80:K80,F77:K77,LISYRA_table,C77,D80)</f>
        <v>0.6712328767123288</v>
      </c>
      <c r="F80" s="72">
        <v>2</v>
      </c>
      <c r="G80" s="73">
        <v>2</v>
      </c>
      <c r="H80" s="73">
        <v>2</v>
      </c>
      <c r="I80" s="73">
        <v>2</v>
      </c>
      <c r="J80" s="73"/>
      <c r="K80" s="74"/>
      <c r="M80" s="19" t="s">
        <v>84</v>
      </c>
      <c r="N80" s="30">
        <f>COUNTA(Q80:V80)</f>
        <v>4</v>
      </c>
      <c r="O80" s="27">
        <f>INT(COUNT(Q80:V80)/10)</f>
        <v>0</v>
      </c>
      <c r="P80" s="16">
        <f>C_S_G(Q80:V80,Q77:V77,csg_table,N77,O80)</f>
        <v>0.7945205479452054</v>
      </c>
      <c r="Q80" s="72">
        <v>2</v>
      </c>
      <c r="R80" s="73">
        <v>2</v>
      </c>
      <c r="S80" s="73">
        <v>2</v>
      </c>
      <c r="T80" s="73">
        <v>2</v>
      </c>
      <c r="U80" s="73"/>
      <c r="V80" s="74"/>
    </row>
    <row r="81" spans="1:22" ht="15">
      <c r="A81" s="26"/>
      <c r="B81" s="19" t="s">
        <v>85</v>
      </c>
      <c r="C81" s="30">
        <f>COUNTA(F81:K81)</f>
        <v>3</v>
      </c>
      <c r="D81" s="27">
        <f>INT(COUNT(F81:K81)/10)</f>
        <v>0</v>
      </c>
      <c r="E81" s="16">
        <f>C_S_G(F81:K81,F77:K77,LISYRA_table,C77,D81)</f>
        <v>0.7904761904761904</v>
      </c>
      <c r="F81" s="72"/>
      <c r="G81" s="73"/>
      <c r="H81" s="73"/>
      <c r="I81" s="73">
        <v>3</v>
      </c>
      <c r="J81" s="73">
        <v>2</v>
      </c>
      <c r="K81" s="74">
        <v>2</v>
      </c>
      <c r="M81" s="19" t="s">
        <v>85</v>
      </c>
      <c r="N81" s="30">
        <f>COUNTA(Q81:V81)</f>
        <v>3</v>
      </c>
      <c r="O81" s="27">
        <f>INT(COUNT(Q81:V81)/10)</f>
        <v>0</v>
      </c>
      <c r="P81" s="16">
        <f>C_S_G(Q81:V81,Q77:V77,csg_table,N77,O81)</f>
        <v>0.7904761904761904</v>
      </c>
      <c r="Q81" s="72"/>
      <c r="R81" s="73"/>
      <c r="S81" s="73"/>
      <c r="T81" s="73">
        <v>3</v>
      </c>
      <c r="U81" s="73">
        <v>2</v>
      </c>
      <c r="V81" s="74">
        <v>2</v>
      </c>
    </row>
    <row r="82" spans="1:22" ht="15.75" thickBot="1">
      <c r="A82" s="26"/>
      <c r="B82" s="20" t="s">
        <v>86</v>
      </c>
      <c r="C82" s="31">
        <f>COUNTA(F82:K82)</f>
        <v>3</v>
      </c>
      <c r="D82" s="28">
        <f>INT(COUNT(F82:K82)/10)</f>
        <v>0</v>
      </c>
      <c r="E82" s="17">
        <f>C_S_G(F82:K82,F77:K77,LISYRA_table,C77,D82)</f>
        <v>0.6761904761904762</v>
      </c>
      <c r="F82" s="75"/>
      <c r="G82" s="76"/>
      <c r="H82" s="76"/>
      <c r="I82" s="76">
        <v>4</v>
      </c>
      <c r="J82" s="76">
        <v>3</v>
      </c>
      <c r="K82" s="77">
        <v>3</v>
      </c>
      <c r="M82" s="20" t="s">
        <v>86</v>
      </c>
      <c r="N82" s="31">
        <f>COUNTA(Q82:V82)</f>
        <v>3</v>
      </c>
      <c r="O82" s="28">
        <f>INT(COUNT(Q82:V82)/10)</f>
        <v>0</v>
      </c>
      <c r="P82" s="17">
        <f>C_S_G(Q82:V82,Q77:V77,csg_table,N77,O82)</f>
        <v>0.6761904761904762</v>
      </c>
      <c r="Q82" s="75"/>
      <c r="R82" s="76"/>
      <c r="S82" s="76"/>
      <c r="T82" s="76">
        <v>4</v>
      </c>
      <c r="U82" s="76">
        <v>3</v>
      </c>
      <c r="V82" s="77">
        <v>3</v>
      </c>
    </row>
    <row r="84" ht="15">
      <c r="A84" s="26" t="s">
        <v>97</v>
      </c>
    </row>
    <row r="85" ht="15">
      <c r="A85" s="26" t="s">
        <v>98</v>
      </c>
    </row>
    <row r="86" ht="15">
      <c r="A86" s="26" t="s">
        <v>99</v>
      </c>
    </row>
    <row r="87" ht="15">
      <c r="A87" s="26" t="s">
        <v>100</v>
      </c>
    </row>
    <row r="88" ht="15">
      <c r="A88" s="26" t="s">
        <v>101</v>
      </c>
    </row>
    <row r="89" spans="1:5" ht="15">
      <c r="A89" s="26" t="s">
        <v>102</v>
      </c>
      <c r="E89" s="25" t="s">
        <v>27</v>
      </c>
    </row>
    <row r="90" ht="15">
      <c r="A90" s="26" t="s">
        <v>103</v>
      </c>
    </row>
    <row r="91" ht="15">
      <c r="A91" s="26"/>
    </row>
    <row r="92" ht="15">
      <c r="A92" s="26" t="s">
        <v>104</v>
      </c>
    </row>
    <row r="93" ht="15">
      <c r="A93" s="26"/>
    </row>
    <row r="94" ht="15">
      <c r="A94" s="26" t="s">
        <v>105</v>
      </c>
    </row>
    <row r="95" ht="15">
      <c r="A95" s="26" t="s">
        <v>106</v>
      </c>
    </row>
    <row r="96" ht="15">
      <c r="A96" s="26"/>
    </row>
    <row r="97" spans="2:13" ht="12.75">
      <c r="B97" s="25" t="s">
        <v>79</v>
      </c>
      <c r="M97" s="25" t="s">
        <v>80</v>
      </c>
    </row>
    <row r="98" ht="13.5" thickBot="1"/>
    <row r="99" spans="2:22" ht="13.5" thickBot="1">
      <c r="B99" s="66" t="s">
        <v>96</v>
      </c>
      <c r="C99" s="55">
        <f>COUNTIF(E99:K99,"&gt;0")</f>
        <v>6</v>
      </c>
      <c r="D99" s="56"/>
      <c r="E99" s="57" t="s">
        <v>14</v>
      </c>
      <c r="F99" s="58">
        <f aca="true" t="shared" si="4" ref="F99:K99">COUNTA(F101:F104)</f>
        <v>2</v>
      </c>
      <c r="G99" s="58">
        <f t="shared" si="4"/>
        <v>2</v>
      </c>
      <c r="H99" s="58">
        <f t="shared" si="4"/>
        <v>2</v>
      </c>
      <c r="I99" s="58">
        <f t="shared" si="4"/>
        <v>4</v>
      </c>
      <c r="J99" s="58">
        <f t="shared" si="4"/>
        <v>3</v>
      </c>
      <c r="K99" s="59">
        <f t="shared" si="4"/>
        <v>2</v>
      </c>
      <c r="M99" s="54"/>
      <c r="N99" s="55">
        <f>COUNTIF(P99:V99,"&gt;0")</f>
        <v>6</v>
      </c>
      <c r="O99" s="56"/>
      <c r="P99" s="57" t="s">
        <v>14</v>
      </c>
      <c r="Q99" s="58">
        <f aca="true" t="shared" si="5" ref="Q99:V99">COUNTA(Q101:Q104)</f>
        <v>2</v>
      </c>
      <c r="R99" s="58">
        <f t="shared" si="5"/>
        <v>2</v>
      </c>
      <c r="S99" s="58">
        <f t="shared" si="5"/>
        <v>2</v>
      </c>
      <c r="T99" s="58">
        <f t="shared" si="5"/>
        <v>4</v>
      </c>
      <c r="U99" s="58">
        <f t="shared" si="5"/>
        <v>3</v>
      </c>
      <c r="V99" s="59">
        <f t="shared" si="5"/>
        <v>2</v>
      </c>
    </row>
    <row r="100" spans="2:22" ht="44.25" thickBot="1">
      <c r="B100" s="21"/>
      <c r="C100" s="34" t="s">
        <v>15</v>
      </c>
      <c r="D100" s="34" t="s">
        <v>16</v>
      </c>
      <c r="E100" s="22" t="s">
        <v>17</v>
      </c>
      <c r="F100" s="50"/>
      <c r="G100" s="51"/>
      <c r="H100" s="51"/>
      <c r="I100" s="51"/>
      <c r="J100" s="51"/>
      <c r="K100" s="53"/>
      <c r="M100" s="21"/>
      <c r="N100" s="34" t="s">
        <v>15</v>
      </c>
      <c r="O100" s="34" t="s">
        <v>16</v>
      </c>
      <c r="P100" s="22" t="s">
        <v>17</v>
      </c>
      <c r="Q100" s="50"/>
      <c r="R100" s="51"/>
      <c r="S100" s="51"/>
      <c r="T100" s="51"/>
      <c r="U100" s="51"/>
      <c r="V100" s="53"/>
    </row>
    <row r="101" spans="1:22" ht="15">
      <c r="A101" s="26"/>
      <c r="B101" s="19" t="s">
        <v>83</v>
      </c>
      <c r="C101" s="60">
        <f>COUNTA(F101:K101)</f>
        <v>5</v>
      </c>
      <c r="D101" s="61">
        <f>INT(COUNT(F101:K101)/10)</f>
        <v>0</v>
      </c>
      <c r="E101" s="29">
        <f>C_S_G(F101:K101,F99:K99,LISYRA_table,C99,D101)</f>
        <v>0.8554216867469879</v>
      </c>
      <c r="F101" s="70">
        <v>1</v>
      </c>
      <c r="G101" s="71">
        <v>2</v>
      </c>
      <c r="H101" s="71">
        <v>1</v>
      </c>
      <c r="I101" s="71">
        <v>2</v>
      </c>
      <c r="J101" s="71"/>
      <c r="K101" s="78">
        <v>1</v>
      </c>
      <c r="M101" s="19" t="s">
        <v>83</v>
      </c>
      <c r="N101" s="60">
        <f>COUNTA(Q101:V101)</f>
        <v>5</v>
      </c>
      <c r="O101" s="61">
        <f>INT(COUNT(Q101:V101)/10)</f>
        <v>0</v>
      </c>
      <c r="P101" s="29">
        <f>C_S_G(Q101:V101,Q99:V99,csg_table,N99,O101)</f>
        <v>0.891566265060241</v>
      </c>
      <c r="Q101" s="70">
        <v>1</v>
      </c>
      <c r="R101" s="71">
        <v>2</v>
      </c>
      <c r="S101" s="71">
        <v>1</v>
      </c>
      <c r="T101" s="71">
        <v>2</v>
      </c>
      <c r="U101" s="71"/>
      <c r="V101" s="78">
        <v>1</v>
      </c>
    </row>
    <row r="102" spans="1:22" ht="15">
      <c r="A102" s="26"/>
      <c r="B102" s="19" t="s">
        <v>84</v>
      </c>
      <c r="C102" s="30">
        <f>COUNTA(F102:K102)</f>
        <v>5</v>
      </c>
      <c r="D102" s="27">
        <f>INT(COUNT(F102:K102)/10)</f>
        <v>0</v>
      </c>
      <c r="E102" s="16">
        <f>C_S_G(F102:K102,F99:K99,LISYRA_table,C99,D102)</f>
        <v>0.8846153846153846</v>
      </c>
      <c r="F102" s="72">
        <v>2</v>
      </c>
      <c r="G102" s="73">
        <v>1</v>
      </c>
      <c r="H102" s="73">
        <v>2</v>
      </c>
      <c r="I102" s="73">
        <v>1</v>
      </c>
      <c r="J102" s="73">
        <v>1</v>
      </c>
      <c r="K102" s="74"/>
      <c r="M102" s="19" t="s">
        <v>84</v>
      </c>
      <c r="N102" s="30">
        <f>COUNTA(Q102:V102)</f>
        <v>5</v>
      </c>
      <c r="O102" s="27">
        <f>INT(COUNT(Q102:V102)/10)</f>
        <v>0</v>
      </c>
      <c r="P102" s="16">
        <f>C_S_G(Q102:V102,Q99:V99,csg_table,N99,O102)</f>
        <v>0.9423076923076923</v>
      </c>
      <c r="Q102" s="72">
        <v>2</v>
      </c>
      <c r="R102" s="73">
        <v>1</v>
      </c>
      <c r="S102" s="73">
        <v>2</v>
      </c>
      <c r="T102" s="73">
        <v>1</v>
      </c>
      <c r="U102" s="73">
        <v>1</v>
      </c>
      <c r="V102" s="74"/>
    </row>
    <row r="103" spans="1:22" ht="15">
      <c r="A103" s="26"/>
      <c r="B103" s="19" t="s">
        <v>85</v>
      </c>
      <c r="C103" s="30">
        <f>COUNTA(F103:K103)</f>
        <v>3</v>
      </c>
      <c r="D103" s="27">
        <f>INT(COUNT(F103:K103)/10)</f>
        <v>0</v>
      </c>
      <c r="E103" s="16">
        <f>C_S_G(F103:K103,F99:K99,LISYRA_table,C99,D103)</f>
        <v>0.6428571428571429</v>
      </c>
      <c r="F103" s="72"/>
      <c r="G103" s="73"/>
      <c r="H103" s="73"/>
      <c r="I103" s="73">
        <v>4</v>
      </c>
      <c r="J103" s="73">
        <v>3</v>
      </c>
      <c r="K103" s="74">
        <v>2</v>
      </c>
      <c r="M103" s="19" t="s">
        <v>85</v>
      </c>
      <c r="N103" s="30">
        <f>COUNTA(Q103:V103)</f>
        <v>3</v>
      </c>
      <c r="O103" s="27">
        <f>INT(COUNT(Q103:V103)/10)</f>
        <v>0</v>
      </c>
      <c r="P103" s="16">
        <f>C_S_G(Q103:V103,Q99:V99,csg_table,N99,O103)</f>
        <v>0.6785714285714286</v>
      </c>
      <c r="Q103" s="72"/>
      <c r="R103" s="73"/>
      <c r="S103" s="73"/>
      <c r="T103" s="73">
        <v>4</v>
      </c>
      <c r="U103" s="73">
        <v>3</v>
      </c>
      <c r="V103" s="74">
        <v>2</v>
      </c>
    </row>
    <row r="104" spans="1:22" ht="15.75" thickBot="1">
      <c r="A104" s="26"/>
      <c r="B104" s="20" t="s">
        <v>86</v>
      </c>
      <c r="C104" s="31">
        <f>COUNTA(F104:K104)</f>
        <v>2</v>
      </c>
      <c r="D104" s="28">
        <f>INT(COUNT(F104:K104)/10)</f>
        <v>0</v>
      </c>
      <c r="E104" s="17">
        <f>C_S_G(F104:K104,F99:K99,LISYRA_table,C99,D104)</f>
        <v>0.7837837837837838</v>
      </c>
      <c r="F104" s="75"/>
      <c r="G104" s="76"/>
      <c r="H104" s="76"/>
      <c r="I104" s="76">
        <v>3</v>
      </c>
      <c r="J104" s="76">
        <v>2</v>
      </c>
      <c r="K104" s="77"/>
      <c r="M104" s="20" t="s">
        <v>86</v>
      </c>
      <c r="N104" s="31">
        <f>COUNTA(Q104:V104)</f>
        <v>2</v>
      </c>
      <c r="O104" s="28">
        <f>INT(COUNT(Q104:V104)/10)</f>
        <v>0</v>
      </c>
      <c r="P104" s="17">
        <f>C_S_G(Q104:V104,Q99:V99,csg_table,N99,O104)</f>
        <v>0.7837837837837838</v>
      </c>
      <c r="Q104" s="75"/>
      <c r="R104" s="76"/>
      <c r="S104" s="76"/>
      <c r="T104" s="76">
        <v>3</v>
      </c>
      <c r="U104" s="76">
        <v>2</v>
      </c>
      <c r="V104" s="77"/>
    </row>
    <row r="105" ht="15">
      <c r="A105" s="26"/>
    </row>
    <row r="107" ht="15">
      <c r="A107" s="26" t="s">
        <v>107</v>
      </c>
    </row>
    <row r="108" ht="15">
      <c r="A108" s="26" t="s">
        <v>108</v>
      </c>
    </row>
    <row r="109" ht="15">
      <c r="A109" s="26" t="s">
        <v>109</v>
      </c>
    </row>
    <row r="110" ht="15">
      <c r="A110" s="26" t="s">
        <v>110</v>
      </c>
    </row>
    <row r="111" ht="15">
      <c r="A111" s="26"/>
    </row>
    <row r="112" ht="15">
      <c r="A112" s="26"/>
    </row>
    <row r="113" ht="15">
      <c r="A113" s="26"/>
    </row>
    <row r="114" ht="15">
      <c r="A114" s="26"/>
    </row>
    <row r="115" ht="15">
      <c r="A115" s="26"/>
    </row>
    <row r="117" ht="15">
      <c r="A117" s="26"/>
    </row>
  </sheetData>
  <sheetProtection sheet="1" objects="1" scenarios="1"/>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B2:N29"/>
  <sheetViews>
    <sheetView zoomScalePageLayoutView="0" workbookViewId="0" topLeftCell="A1">
      <selection activeCell="A27" sqref="A27"/>
    </sheetView>
  </sheetViews>
  <sheetFormatPr defaultColWidth="9.140625" defaultRowHeight="12.75"/>
  <cols>
    <col min="1" max="1" width="2.421875" style="25" customWidth="1"/>
    <col min="2" max="2" width="31.7109375" style="25" customWidth="1"/>
    <col min="3" max="3" width="6.00390625" style="67" bestFit="1" customWidth="1"/>
    <col min="4" max="4" width="8.28125" style="67" bestFit="1" customWidth="1"/>
    <col min="5" max="5" width="13.00390625" style="155" customWidth="1"/>
    <col min="6" max="16384" width="9.140625" style="25" customWidth="1"/>
  </cols>
  <sheetData>
    <row r="2" ht="15.75">
      <c r="B2" s="126" t="s">
        <v>173</v>
      </c>
    </row>
    <row r="3" ht="12.75">
      <c r="B3" s="86" t="s">
        <v>248</v>
      </c>
    </row>
    <row r="4" ht="12.75">
      <c r="B4" s="86" t="s">
        <v>176</v>
      </c>
    </row>
    <row r="5" ht="13.5" thickBot="1">
      <c r="B5" s="86"/>
    </row>
    <row r="6" spans="2:14" ht="12.75">
      <c r="B6" s="127"/>
      <c r="C6" s="189"/>
      <c r="D6" s="263"/>
      <c r="E6" s="128" t="s">
        <v>1</v>
      </c>
      <c r="F6" s="255" t="s">
        <v>3</v>
      </c>
      <c r="G6" s="284" t="s">
        <v>2</v>
      </c>
      <c r="H6" s="278" t="s">
        <v>3</v>
      </c>
      <c r="I6" s="284" t="s">
        <v>117</v>
      </c>
      <c r="J6" s="327" t="s">
        <v>3</v>
      </c>
      <c r="K6" s="327" t="s">
        <v>2</v>
      </c>
      <c r="L6" s="174" t="s">
        <v>2</v>
      </c>
      <c r="M6" s="327" t="s">
        <v>190</v>
      </c>
      <c r="N6" s="327" t="s">
        <v>190</v>
      </c>
    </row>
    <row r="7" spans="2:14" ht="12.75">
      <c r="B7" s="131"/>
      <c r="C7" s="264"/>
      <c r="D7" s="265"/>
      <c r="E7" s="132" t="s">
        <v>184</v>
      </c>
      <c r="F7" s="256">
        <v>1</v>
      </c>
      <c r="G7" s="282">
        <v>1</v>
      </c>
      <c r="H7" s="279">
        <v>1</v>
      </c>
      <c r="I7" s="282">
        <v>1</v>
      </c>
      <c r="J7" s="328">
        <v>1.5</v>
      </c>
      <c r="K7" s="328">
        <v>1.5</v>
      </c>
      <c r="L7" s="175">
        <v>1.5</v>
      </c>
      <c r="M7" s="328" t="s">
        <v>190</v>
      </c>
      <c r="N7" s="328" t="s">
        <v>190</v>
      </c>
    </row>
    <row r="8" spans="2:14" ht="12.75">
      <c r="B8" s="131"/>
      <c r="C8" s="264"/>
      <c r="D8" s="265"/>
      <c r="E8" s="132" t="s">
        <v>7</v>
      </c>
      <c r="F8" s="256">
        <v>210</v>
      </c>
      <c r="G8" s="282">
        <v>215</v>
      </c>
      <c r="H8" s="279">
        <v>215</v>
      </c>
      <c r="I8" s="282">
        <v>215</v>
      </c>
      <c r="J8" s="328">
        <v>70</v>
      </c>
      <c r="K8" s="328">
        <v>60</v>
      </c>
      <c r="L8" s="175">
        <v>200</v>
      </c>
      <c r="M8" s="328" t="s">
        <v>190</v>
      </c>
      <c r="N8" s="328" t="s">
        <v>190</v>
      </c>
    </row>
    <row r="9" spans="2:14" ht="12.75">
      <c r="B9" s="131"/>
      <c r="C9" s="264"/>
      <c r="D9" s="265"/>
      <c r="E9" s="132" t="s">
        <v>8</v>
      </c>
      <c r="F9" s="257" t="s">
        <v>13</v>
      </c>
      <c r="G9" s="283" t="s">
        <v>116</v>
      </c>
      <c r="H9" s="280" t="s">
        <v>113</v>
      </c>
      <c r="I9" s="283" t="s">
        <v>114</v>
      </c>
      <c r="J9" s="334" t="s">
        <v>185</v>
      </c>
      <c r="K9" s="334" t="s">
        <v>185</v>
      </c>
      <c r="L9" s="176" t="s">
        <v>121</v>
      </c>
      <c r="M9" s="334" t="s">
        <v>190</v>
      </c>
      <c r="N9" s="334" t="s">
        <v>190</v>
      </c>
    </row>
    <row r="10" spans="2:14" ht="13.5" thickBot="1">
      <c r="B10" s="266"/>
      <c r="C10" s="267">
        <f>COUNTIF(E10:AW10,"&gt;0")</f>
        <v>9</v>
      </c>
      <c r="D10" s="268"/>
      <c r="E10" s="271" t="s">
        <v>14</v>
      </c>
      <c r="F10" s="258">
        <f aca="true" t="shared" si="0" ref="F10:K10">COUNTA(F12:F21)</f>
        <v>7</v>
      </c>
      <c r="G10" s="285">
        <f t="shared" si="0"/>
        <v>6</v>
      </c>
      <c r="H10" s="281">
        <f t="shared" si="0"/>
        <v>8</v>
      </c>
      <c r="I10" s="285">
        <f t="shared" si="0"/>
        <v>7</v>
      </c>
      <c r="J10" s="329">
        <f t="shared" si="0"/>
        <v>4</v>
      </c>
      <c r="K10" s="329">
        <f t="shared" si="0"/>
        <v>4</v>
      </c>
      <c r="L10" s="329">
        <f>COUNTA(L12:L21)</f>
        <v>4</v>
      </c>
      <c r="M10" s="329">
        <f>COUNTA(M12:M21)</f>
        <v>3</v>
      </c>
      <c r="N10" s="329">
        <f>COUNTA(N12:N21)</f>
        <v>5</v>
      </c>
    </row>
    <row r="11" spans="2:14" s="228" customFormat="1" ht="13.5" thickBot="1">
      <c r="B11" s="270"/>
      <c r="C11" s="272" t="s">
        <v>15</v>
      </c>
      <c r="D11" s="273" t="s">
        <v>16</v>
      </c>
      <c r="E11" s="335" t="s">
        <v>17</v>
      </c>
      <c r="F11" s="286">
        <v>37478</v>
      </c>
      <c r="G11" s="287">
        <v>37478</v>
      </c>
      <c r="H11" s="286">
        <v>37479</v>
      </c>
      <c r="I11" s="333">
        <v>37479</v>
      </c>
      <c r="J11" s="330">
        <v>37499</v>
      </c>
      <c r="K11" s="330">
        <v>37500</v>
      </c>
      <c r="L11" s="330">
        <v>37507</v>
      </c>
      <c r="M11" s="330">
        <v>37528</v>
      </c>
      <c r="N11" s="330">
        <v>37542</v>
      </c>
    </row>
    <row r="12" spans="2:14" ht="12.75">
      <c r="B12" s="95" t="s">
        <v>19</v>
      </c>
      <c r="C12" s="96">
        <f>COUNTA(F12:AY12)+1</f>
        <v>7</v>
      </c>
      <c r="D12" s="97">
        <f aca="true" t="shared" si="1" ref="D12:D20">INT(C12/10)</f>
        <v>0</v>
      </c>
      <c r="E12" s="336">
        <f aca="true" t="shared" si="2" ref="E12:E20">C_S_G(F12:AW12,F$10:AW$10,csg_table,C$10,D12)</f>
        <v>0.9314285714285714</v>
      </c>
      <c r="F12" s="249">
        <v>2</v>
      </c>
      <c r="G12" s="82">
        <v>2</v>
      </c>
      <c r="H12" s="82">
        <v>1</v>
      </c>
      <c r="I12" s="82">
        <v>1</v>
      </c>
      <c r="J12" s="331">
        <v>2</v>
      </c>
      <c r="K12" s="331">
        <v>2</v>
      </c>
      <c r="L12" s="331"/>
      <c r="M12" s="331"/>
      <c r="N12" s="331"/>
    </row>
    <row r="13" spans="2:14" ht="12.75">
      <c r="B13" s="101" t="s">
        <v>21</v>
      </c>
      <c r="C13" s="102">
        <f>COUNTA(F13:AY13)+1</f>
        <v>9</v>
      </c>
      <c r="D13" s="103">
        <f t="shared" si="1"/>
        <v>0</v>
      </c>
      <c r="E13" s="337">
        <f t="shared" si="2"/>
        <v>0.8943820224719101</v>
      </c>
      <c r="F13" s="250">
        <v>5</v>
      </c>
      <c r="G13" s="80">
        <v>1</v>
      </c>
      <c r="H13" s="80">
        <v>3</v>
      </c>
      <c r="I13" s="80">
        <v>4</v>
      </c>
      <c r="J13" s="243">
        <v>1</v>
      </c>
      <c r="K13" s="243">
        <v>1</v>
      </c>
      <c r="L13" s="243">
        <v>2</v>
      </c>
      <c r="M13" s="243"/>
      <c r="N13" s="243">
        <v>1</v>
      </c>
    </row>
    <row r="14" spans="2:14" ht="12.75">
      <c r="B14" s="101" t="s">
        <v>20</v>
      </c>
      <c r="C14" s="102">
        <f>COUNTA(F14:AY14)+1</f>
        <v>5</v>
      </c>
      <c r="D14" s="103">
        <f t="shared" si="1"/>
        <v>0</v>
      </c>
      <c r="E14" s="337">
        <f t="shared" si="2"/>
        <v>0.8484848484848485</v>
      </c>
      <c r="F14" s="250">
        <v>4</v>
      </c>
      <c r="G14" s="80">
        <v>4</v>
      </c>
      <c r="H14" s="80">
        <v>2</v>
      </c>
      <c r="I14" s="80">
        <v>2</v>
      </c>
      <c r="J14" s="243"/>
      <c r="K14" s="243"/>
      <c r="L14" s="243"/>
      <c r="M14" s="243"/>
      <c r="N14" s="243"/>
    </row>
    <row r="15" spans="2:14" ht="12.75">
      <c r="B15" s="101" t="s">
        <v>18</v>
      </c>
      <c r="C15" s="102">
        <f>COUNTA(F15:AY15)+1</f>
        <v>7</v>
      </c>
      <c r="D15" s="103">
        <f t="shared" si="1"/>
        <v>0</v>
      </c>
      <c r="E15" s="337">
        <f t="shared" si="2"/>
        <v>0.8257142857142857</v>
      </c>
      <c r="F15" s="250">
        <v>1</v>
      </c>
      <c r="G15" s="80">
        <v>5</v>
      </c>
      <c r="H15" s="80">
        <v>4</v>
      </c>
      <c r="I15" s="80">
        <v>6</v>
      </c>
      <c r="J15" s="243">
        <v>3</v>
      </c>
      <c r="K15" s="243"/>
      <c r="L15" s="243">
        <v>1</v>
      </c>
      <c r="M15" s="243"/>
      <c r="N15" s="243"/>
    </row>
    <row r="16" spans="2:14" ht="12.75">
      <c r="B16" s="101" t="s">
        <v>24</v>
      </c>
      <c r="C16" s="102">
        <f>COUNTA(F16:AY16)</f>
        <v>6</v>
      </c>
      <c r="D16" s="103">
        <f t="shared" si="1"/>
        <v>0</v>
      </c>
      <c r="E16" s="337">
        <f t="shared" si="2"/>
        <v>0.8245125348189415</v>
      </c>
      <c r="F16" s="250">
        <v>3</v>
      </c>
      <c r="G16" s="80">
        <v>3</v>
      </c>
      <c r="H16" s="80">
        <v>5</v>
      </c>
      <c r="I16" s="80">
        <v>3</v>
      </c>
      <c r="J16" s="243"/>
      <c r="K16" s="243"/>
      <c r="L16" s="243">
        <v>3</v>
      </c>
      <c r="M16" s="243"/>
      <c r="N16" s="243">
        <v>2</v>
      </c>
    </row>
    <row r="17" spans="2:14" ht="12.75">
      <c r="B17" s="101" t="s">
        <v>23</v>
      </c>
      <c r="C17" s="102">
        <f>COUNTA(F17:AY17)+1</f>
        <v>7</v>
      </c>
      <c r="D17" s="103">
        <f t="shared" si="1"/>
        <v>0</v>
      </c>
      <c r="E17" s="337">
        <f t="shared" si="2"/>
        <v>0.7296416938110749</v>
      </c>
      <c r="F17" s="250"/>
      <c r="G17" s="80"/>
      <c r="H17" s="80">
        <v>7</v>
      </c>
      <c r="I17" s="80">
        <v>5</v>
      </c>
      <c r="J17" s="243"/>
      <c r="K17" s="243">
        <v>3</v>
      </c>
      <c r="L17" s="243">
        <v>4</v>
      </c>
      <c r="M17" s="243">
        <v>2</v>
      </c>
      <c r="N17" s="243">
        <v>4</v>
      </c>
    </row>
    <row r="18" spans="2:14" ht="12.75">
      <c r="B18" s="101" t="s">
        <v>22</v>
      </c>
      <c r="C18" s="102">
        <f>COUNTA(F18:AY18)+1</f>
        <v>8</v>
      </c>
      <c r="D18" s="103">
        <f t="shared" si="1"/>
        <v>0</v>
      </c>
      <c r="E18" s="337">
        <f t="shared" si="2"/>
        <v>0.7282051282051282</v>
      </c>
      <c r="F18" s="250">
        <v>6</v>
      </c>
      <c r="G18" s="80">
        <v>6</v>
      </c>
      <c r="H18" s="80">
        <v>6</v>
      </c>
      <c r="I18" s="80">
        <v>7</v>
      </c>
      <c r="J18" s="243">
        <v>4</v>
      </c>
      <c r="K18" s="243"/>
      <c r="L18" s="243"/>
      <c r="M18" s="243">
        <v>1</v>
      </c>
      <c r="N18" s="243">
        <v>3</v>
      </c>
    </row>
    <row r="19" spans="2:14" ht="12.75">
      <c r="B19" s="101" t="s">
        <v>122</v>
      </c>
      <c r="C19" s="102">
        <f>COUNTA(F19:AY19)+1</f>
        <v>6</v>
      </c>
      <c r="D19" s="103">
        <f t="shared" si="1"/>
        <v>0</v>
      </c>
      <c r="E19" s="337">
        <f t="shared" si="2"/>
        <v>0.6704545454545454</v>
      </c>
      <c r="F19" s="250">
        <v>7</v>
      </c>
      <c r="G19" s="80"/>
      <c r="H19" s="80">
        <v>8</v>
      </c>
      <c r="I19" s="80"/>
      <c r="J19" s="243"/>
      <c r="K19" s="243">
        <v>4</v>
      </c>
      <c r="L19" s="243"/>
      <c r="M19" s="243">
        <v>3</v>
      </c>
      <c r="N19" s="243">
        <v>5</v>
      </c>
    </row>
    <row r="20" spans="2:14" ht="13.5" thickBot="1">
      <c r="B20" s="107" t="s">
        <v>118</v>
      </c>
      <c r="C20" s="108">
        <f>COUNTA(F20:AY20)</f>
        <v>0</v>
      </c>
      <c r="D20" s="109">
        <f t="shared" si="1"/>
        <v>0</v>
      </c>
      <c r="E20" s="338">
        <f t="shared" si="2"/>
        <v>0</v>
      </c>
      <c r="F20" s="251"/>
      <c r="G20" s="231"/>
      <c r="H20" s="231"/>
      <c r="I20" s="231"/>
      <c r="J20" s="332"/>
      <c r="K20" s="332"/>
      <c r="L20" s="332"/>
      <c r="M20" s="332"/>
      <c r="N20" s="332"/>
    </row>
    <row r="22" spans="2:3" ht="12" customHeight="1">
      <c r="B22" s="196" t="s">
        <v>25</v>
      </c>
      <c r="C22" s="155">
        <f>C$10/2</f>
        <v>4.5</v>
      </c>
    </row>
    <row r="23" ht="12.75">
      <c r="E23" s="269"/>
    </row>
    <row r="25" ht="12.75">
      <c r="B25" s="25" t="s">
        <v>178</v>
      </c>
    </row>
    <row r="26" ht="12.75">
      <c r="B26" s="25" t="s">
        <v>179</v>
      </c>
    </row>
    <row r="28" spans="2:5" ht="12.75">
      <c r="B28" s="25" t="s">
        <v>183</v>
      </c>
      <c r="C28" s="25"/>
      <c r="D28" s="25"/>
      <c r="E28" s="25"/>
    </row>
    <row r="29" ht="12.75">
      <c r="B29" s="8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B2:AH33"/>
  <sheetViews>
    <sheetView showGridLines="0" zoomScalePageLayoutView="0" workbookViewId="0" topLeftCell="A1">
      <selection activeCell="J30" sqref="J30"/>
    </sheetView>
  </sheetViews>
  <sheetFormatPr defaultColWidth="4.57421875" defaultRowHeight="12.75"/>
  <cols>
    <col min="1" max="1" width="2.421875" style="25" customWidth="1"/>
    <col min="2" max="2" width="31.7109375" style="0" customWidth="1"/>
    <col min="3" max="3" width="6.00390625" style="3" bestFit="1" customWidth="1"/>
    <col min="4" max="4" width="8.28125" style="3" bestFit="1" customWidth="1"/>
    <col min="5" max="5" width="10.57421875" style="288" customWidth="1"/>
    <col min="6" max="8" width="4.57421875" style="3" bestFit="1" customWidth="1"/>
    <col min="9" max="9" width="5.00390625" style="3" bestFit="1" customWidth="1"/>
    <col min="10" max="10" width="4.140625" style="3" bestFit="1" customWidth="1"/>
    <col min="11" max="11" width="4.57421875" style="3" bestFit="1" customWidth="1"/>
    <col min="12" max="12" width="4.57421875" style="25" bestFit="1" customWidth="1"/>
    <col min="13" max="15" width="4.28125" style="25" bestFit="1" customWidth="1"/>
    <col min="16" max="21" width="4.57421875" style="25" bestFit="1" customWidth="1"/>
    <col min="22" max="22" width="5.00390625" style="25" bestFit="1" customWidth="1"/>
    <col min="23" max="29" width="4.57421875" style="25" bestFit="1" customWidth="1"/>
    <col min="30" max="33" width="4.57421875" style="25" customWidth="1"/>
    <col min="34" max="34" width="5.8515625" style="25" customWidth="1"/>
    <col min="35" max="16384" width="4.57421875" style="25" customWidth="1"/>
  </cols>
  <sheetData>
    <row r="2" ht="15.75">
      <c r="B2" s="32" t="s">
        <v>0</v>
      </c>
    </row>
    <row r="3" ht="12.75">
      <c r="B3" s="86" t="s">
        <v>248</v>
      </c>
    </row>
    <row r="4" ht="12.75">
      <c r="B4" s="35" t="s">
        <v>181</v>
      </c>
    </row>
    <row r="5" ht="13.5" thickBot="1">
      <c r="B5" s="35"/>
    </row>
    <row r="6" spans="2:34" ht="12.75">
      <c r="B6" s="33"/>
      <c r="C6" s="23"/>
      <c r="D6" s="18"/>
      <c r="E6" s="289" t="s">
        <v>1</v>
      </c>
      <c r="F6" s="212" t="s">
        <v>2</v>
      </c>
      <c r="G6" s="38" t="s">
        <v>2</v>
      </c>
      <c r="H6" s="174" t="s">
        <v>2</v>
      </c>
      <c r="I6" s="37" t="s">
        <v>3</v>
      </c>
      <c r="J6" s="38" t="s">
        <v>3</v>
      </c>
      <c r="K6" s="38" t="s">
        <v>3</v>
      </c>
      <c r="L6" s="202" t="s">
        <v>3</v>
      </c>
      <c r="M6" s="212" t="s">
        <v>3</v>
      </c>
      <c r="N6" s="38" t="s">
        <v>117</v>
      </c>
      <c r="O6" s="174" t="s">
        <v>117</v>
      </c>
      <c r="P6" s="212" t="s">
        <v>2</v>
      </c>
      <c r="Q6" s="38" t="s">
        <v>2</v>
      </c>
      <c r="R6" s="38" t="s">
        <v>3</v>
      </c>
      <c r="S6" s="38" t="s">
        <v>2</v>
      </c>
      <c r="T6" s="38" t="s">
        <v>2</v>
      </c>
      <c r="U6" s="174" t="s">
        <v>3</v>
      </c>
      <c r="V6" s="212" t="s">
        <v>3</v>
      </c>
      <c r="W6" s="38" t="s">
        <v>3</v>
      </c>
      <c r="X6" s="38" t="s">
        <v>2</v>
      </c>
      <c r="Y6" s="202" t="s">
        <v>3</v>
      </c>
      <c r="Z6" s="212" t="s">
        <v>3</v>
      </c>
      <c r="AA6" s="38" t="s">
        <v>2</v>
      </c>
      <c r="AB6" s="38" t="s">
        <v>3</v>
      </c>
      <c r="AC6" s="174" t="s">
        <v>117</v>
      </c>
      <c r="AD6" s="212" t="s">
        <v>3</v>
      </c>
      <c r="AE6" s="174" t="s">
        <v>2</v>
      </c>
      <c r="AF6" s="174" t="s">
        <v>2</v>
      </c>
      <c r="AG6" s="174"/>
      <c r="AH6" s="174"/>
    </row>
    <row r="7" spans="2:34" ht="12.75">
      <c r="B7" s="24"/>
      <c r="C7" s="8"/>
      <c r="D7" s="9"/>
      <c r="E7" s="290"/>
      <c r="F7" s="213" t="s">
        <v>4</v>
      </c>
      <c r="G7" s="40" t="s">
        <v>4</v>
      </c>
      <c r="H7" s="175" t="s">
        <v>4</v>
      </c>
      <c r="I7" s="39" t="s">
        <v>5</v>
      </c>
      <c r="J7" s="40" t="s">
        <v>6</v>
      </c>
      <c r="K7" s="40" t="s">
        <v>112</v>
      </c>
      <c r="L7" s="203" t="s">
        <v>5</v>
      </c>
      <c r="M7" s="213" t="s">
        <v>112</v>
      </c>
      <c r="N7" s="40" t="s">
        <v>112</v>
      </c>
      <c r="O7" s="175" t="s">
        <v>112</v>
      </c>
      <c r="P7" s="213" t="s">
        <v>4</v>
      </c>
      <c r="Q7" s="40" t="s">
        <v>4</v>
      </c>
      <c r="R7" s="40" t="s">
        <v>119</v>
      </c>
      <c r="S7" s="40" t="s">
        <v>5</v>
      </c>
      <c r="T7" s="40" t="s">
        <v>5</v>
      </c>
      <c r="U7" s="175" t="s">
        <v>5</v>
      </c>
      <c r="V7" s="213">
        <v>1.25</v>
      </c>
      <c r="W7" s="40">
        <v>1.5</v>
      </c>
      <c r="X7" s="40">
        <v>1.5</v>
      </c>
      <c r="Y7" s="203">
        <v>1</v>
      </c>
      <c r="Z7" s="213">
        <v>1</v>
      </c>
      <c r="AA7" s="40">
        <v>1</v>
      </c>
      <c r="AB7" s="40">
        <v>1</v>
      </c>
      <c r="AC7" s="175">
        <v>1</v>
      </c>
      <c r="AD7" s="213">
        <v>1.5</v>
      </c>
      <c r="AE7" s="175">
        <v>1.5</v>
      </c>
      <c r="AF7" s="175">
        <v>1.5</v>
      </c>
      <c r="AG7" s="175"/>
      <c r="AH7" s="175"/>
    </row>
    <row r="8" spans="2:34" ht="12.75">
      <c r="B8" s="24"/>
      <c r="C8" s="8"/>
      <c r="D8" s="9"/>
      <c r="E8" s="290" t="s">
        <v>7</v>
      </c>
      <c r="F8" s="220">
        <v>190</v>
      </c>
      <c r="G8" s="41">
        <v>165</v>
      </c>
      <c r="H8" s="221">
        <v>140</v>
      </c>
      <c r="I8" s="39">
        <v>360</v>
      </c>
      <c r="J8" s="40">
        <v>205</v>
      </c>
      <c r="K8" s="40">
        <v>205</v>
      </c>
      <c r="L8" s="203">
        <v>205</v>
      </c>
      <c r="M8" s="213">
        <v>345</v>
      </c>
      <c r="N8" s="40">
        <v>330</v>
      </c>
      <c r="O8" s="175">
        <v>330</v>
      </c>
      <c r="P8" s="213">
        <v>70</v>
      </c>
      <c r="Q8" s="40">
        <v>115</v>
      </c>
      <c r="R8" s="40">
        <v>115</v>
      </c>
      <c r="S8" s="40">
        <v>90</v>
      </c>
      <c r="T8" s="40">
        <v>210</v>
      </c>
      <c r="U8" s="175">
        <v>210</v>
      </c>
      <c r="V8" s="213">
        <v>200</v>
      </c>
      <c r="W8" s="40">
        <v>220</v>
      </c>
      <c r="X8" s="40">
        <v>220</v>
      </c>
      <c r="Y8" s="203">
        <v>75</v>
      </c>
      <c r="Z8" s="213">
        <v>210</v>
      </c>
      <c r="AA8" s="40">
        <v>215</v>
      </c>
      <c r="AB8" s="40">
        <v>215</v>
      </c>
      <c r="AC8" s="175">
        <v>215</v>
      </c>
      <c r="AD8" s="213">
        <v>70</v>
      </c>
      <c r="AE8" s="175">
        <v>60</v>
      </c>
      <c r="AF8" s="175">
        <v>200</v>
      </c>
      <c r="AG8" s="175"/>
      <c r="AH8" s="175"/>
    </row>
    <row r="9" spans="2:34" ht="12.75">
      <c r="B9" s="24"/>
      <c r="C9" s="8"/>
      <c r="D9" s="9"/>
      <c r="E9" s="290" t="s">
        <v>8</v>
      </c>
      <c r="F9" s="214" t="s">
        <v>9</v>
      </c>
      <c r="G9" s="43" t="s">
        <v>10</v>
      </c>
      <c r="H9" s="222" t="s">
        <v>11</v>
      </c>
      <c r="I9" s="39" t="s">
        <v>12</v>
      </c>
      <c r="J9" s="44" t="s">
        <v>13</v>
      </c>
      <c r="K9" s="44" t="s">
        <v>113</v>
      </c>
      <c r="L9" s="204" t="s">
        <v>114</v>
      </c>
      <c r="M9" s="214" t="s">
        <v>116</v>
      </c>
      <c r="N9" s="44" t="s">
        <v>116</v>
      </c>
      <c r="O9" s="176" t="s">
        <v>116</v>
      </c>
      <c r="P9" s="214" t="s">
        <v>120</v>
      </c>
      <c r="Q9" s="44" t="s">
        <v>121</v>
      </c>
      <c r="R9" s="44" t="s">
        <v>121</v>
      </c>
      <c r="S9" s="44" t="s">
        <v>120</v>
      </c>
      <c r="T9" s="44" t="s">
        <v>116</v>
      </c>
      <c r="U9" s="176" t="s">
        <v>116</v>
      </c>
      <c r="V9" s="214" t="s">
        <v>116</v>
      </c>
      <c r="W9" s="44" t="s">
        <v>116</v>
      </c>
      <c r="X9" s="44" t="s">
        <v>139</v>
      </c>
      <c r="Y9" s="204" t="s">
        <v>10</v>
      </c>
      <c r="Z9" s="214" t="s">
        <v>13</v>
      </c>
      <c r="AA9" s="44" t="s">
        <v>116</v>
      </c>
      <c r="AB9" s="44" t="s">
        <v>113</v>
      </c>
      <c r="AC9" s="176" t="s">
        <v>114</v>
      </c>
      <c r="AD9" s="214" t="s">
        <v>185</v>
      </c>
      <c r="AE9" s="176" t="s">
        <v>185</v>
      </c>
      <c r="AF9" s="176" t="s">
        <v>121</v>
      </c>
      <c r="AG9" s="176"/>
      <c r="AH9" s="372" t="s">
        <v>249</v>
      </c>
    </row>
    <row r="10" spans="2:34" ht="13.5" thickBot="1">
      <c r="B10" s="47"/>
      <c r="C10" s="48">
        <f>COUNTIF(E10:AZ10,"&gt;0")</f>
        <v>29</v>
      </c>
      <c r="D10" s="49"/>
      <c r="E10" s="291" t="s">
        <v>14</v>
      </c>
      <c r="F10" s="215">
        <f aca="true" t="shared" si="0" ref="F10:AH10">COUNTA(F12:F21)</f>
        <v>4</v>
      </c>
      <c r="G10" s="46">
        <f t="shared" si="0"/>
        <v>4</v>
      </c>
      <c r="H10" s="177">
        <f t="shared" si="0"/>
        <v>3</v>
      </c>
      <c r="I10" s="45">
        <f t="shared" si="0"/>
        <v>1</v>
      </c>
      <c r="J10" s="46">
        <f t="shared" si="0"/>
        <v>4</v>
      </c>
      <c r="K10" s="46">
        <f t="shared" si="0"/>
        <v>8</v>
      </c>
      <c r="L10" s="205">
        <f t="shared" si="0"/>
        <v>8</v>
      </c>
      <c r="M10" s="215">
        <f t="shared" si="0"/>
        <v>6</v>
      </c>
      <c r="N10" s="46">
        <f t="shared" si="0"/>
        <v>6</v>
      </c>
      <c r="O10" s="177">
        <f t="shared" si="0"/>
        <v>8</v>
      </c>
      <c r="P10" s="215">
        <f t="shared" si="0"/>
        <v>9</v>
      </c>
      <c r="Q10" s="46">
        <f t="shared" si="0"/>
        <v>10</v>
      </c>
      <c r="R10" s="46">
        <f t="shared" si="0"/>
        <v>8</v>
      </c>
      <c r="S10" s="46">
        <f t="shared" si="0"/>
        <v>10</v>
      </c>
      <c r="T10" s="46">
        <f t="shared" si="0"/>
        <v>10</v>
      </c>
      <c r="U10" s="177">
        <f t="shared" si="0"/>
        <v>9</v>
      </c>
      <c r="V10" s="215">
        <f t="shared" si="0"/>
        <v>9</v>
      </c>
      <c r="W10" s="46">
        <f t="shared" si="0"/>
        <v>8</v>
      </c>
      <c r="X10" s="46">
        <f t="shared" si="0"/>
        <v>8</v>
      </c>
      <c r="Y10" s="205">
        <f t="shared" si="0"/>
        <v>8</v>
      </c>
      <c r="Z10" s="215">
        <f t="shared" si="0"/>
        <v>7</v>
      </c>
      <c r="AA10" s="46">
        <f t="shared" si="0"/>
        <v>6</v>
      </c>
      <c r="AB10" s="46">
        <f t="shared" si="0"/>
        <v>8</v>
      </c>
      <c r="AC10" s="177">
        <f t="shared" si="0"/>
        <v>7</v>
      </c>
      <c r="AD10" s="215">
        <f t="shared" si="0"/>
        <v>4</v>
      </c>
      <c r="AE10" s="177">
        <f t="shared" si="0"/>
        <v>4</v>
      </c>
      <c r="AF10" s="177">
        <f t="shared" si="0"/>
        <v>4</v>
      </c>
      <c r="AG10" s="177">
        <f t="shared" si="0"/>
        <v>3</v>
      </c>
      <c r="AH10" s="177">
        <f t="shared" si="0"/>
        <v>5</v>
      </c>
    </row>
    <row r="11" spans="2:34" s="307" customFormat="1" ht="13.5" thickBot="1">
      <c r="B11" s="297"/>
      <c r="C11" s="298" t="s">
        <v>15</v>
      </c>
      <c r="D11" s="299" t="s">
        <v>16</v>
      </c>
      <c r="E11" s="300" t="s">
        <v>17</v>
      </c>
      <c r="F11" s="301">
        <v>37401</v>
      </c>
      <c r="G11" s="302">
        <v>37401</v>
      </c>
      <c r="H11" s="303">
        <v>37401</v>
      </c>
      <c r="I11" s="304">
        <v>37409</v>
      </c>
      <c r="J11" s="305">
        <v>37416</v>
      </c>
      <c r="K11" s="302">
        <v>37430</v>
      </c>
      <c r="L11" s="306">
        <v>37430</v>
      </c>
      <c r="M11" s="301">
        <v>37443</v>
      </c>
      <c r="N11" s="302">
        <v>37443</v>
      </c>
      <c r="O11" s="303">
        <v>37444</v>
      </c>
      <c r="P11" s="301">
        <v>37457</v>
      </c>
      <c r="Q11" s="302">
        <v>37457</v>
      </c>
      <c r="R11" s="302">
        <v>37457</v>
      </c>
      <c r="S11" s="302">
        <v>37458</v>
      </c>
      <c r="T11" s="302">
        <v>37458</v>
      </c>
      <c r="U11" s="303">
        <v>37458</v>
      </c>
      <c r="V11" s="301">
        <v>37464</v>
      </c>
      <c r="W11" s="304">
        <v>37464</v>
      </c>
      <c r="X11" s="304">
        <v>37464</v>
      </c>
      <c r="Y11" s="306">
        <v>37465</v>
      </c>
      <c r="Z11" s="301">
        <v>37478</v>
      </c>
      <c r="AA11" s="304">
        <v>37478</v>
      </c>
      <c r="AB11" s="304">
        <v>37479</v>
      </c>
      <c r="AC11" s="303">
        <v>37479</v>
      </c>
      <c r="AD11" s="301">
        <v>37499</v>
      </c>
      <c r="AE11" s="354">
        <v>37500</v>
      </c>
      <c r="AF11" s="354">
        <v>37507</v>
      </c>
      <c r="AG11" s="354">
        <v>37528</v>
      </c>
      <c r="AH11" s="354">
        <v>37542</v>
      </c>
    </row>
    <row r="12" spans="2:34" ht="12.75">
      <c r="B12" s="95" t="s">
        <v>19</v>
      </c>
      <c r="C12" s="96">
        <f>COUNTA(F12:AZ12)+1</f>
        <v>26</v>
      </c>
      <c r="D12" s="97">
        <f aca="true" t="shared" si="1" ref="D12:D21">INT(C12/10)</f>
        <v>2</v>
      </c>
      <c r="E12" s="326">
        <f aca="true" t="shared" si="2" ref="E12:E21">C_S_G(F12:AZ12,F$10:AZ$10,csg_table,C$10,D12)</f>
        <v>0.9149519890260631</v>
      </c>
      <c r="F12" s="98">
        <v>1</v>
      </c>
      <c r="G12" s="99">
        <v>1</v>
      </c>
      <c r="H12" s="100">
        <v>1</v>
      </c>
      <c r="I12" s="209"/>
      <c r="J12" s="99">
        <v>3</v>
      </c>
      <c r="K12" s="99">
        <v>3</v>
      </c>
      <c r="L12" s="207">
        <v>1</v>
      </c>
      <c r="M12" s="98">
        <v>2</v>
      </c>
      <c r="N12" s="99">
        <v>2</v>
      </c>
      <c r="O12" s="100">
        <v>1</v>
      </c>
      <c r="P12" s="98">
        <v>1</v>
      </c>
      <c r="Q12" s="99">
        <v>3</v>
      </c>
      <c r="R12" s="99">
        <v>1</v>
      </c>
      <c r="S12" s="99">
        <v>1</v>
      </c>
      <c r="T12" s="99">
        <v>3</v>
      </c>
      <c r="U12" s="100">
        <v>6</v>
      </c>
      <c r="V12" s="98">
        <v>4</v>
      </c>
      <c r="W12" s="99">
        <v>6</v>
      </c>
      <c r="X12" s="99">
        <v>4</v>
      </c>
      <c r="Y12" s="207">
        <v>6</v>
      </c>
      <c r="Z12" s="98">
        <v>2</v>
      </c>
      <c r="AA12" s="99">
        <v>2</v>
      </c>
      <c r="AB12" s="99">
        <v>1</v>
      </c>
      <c r="AC12" s="100">
        <v>1</v>
      </c>
      <c r="AD12" s="98">
        <v>2</v>
      </c>
      <c r="AE12" s="100">
        <v>2</v>
      </c>
      <c r="AF12" s="100"/>
      <c r="AG12" s="100"/>
      <c r="AH12" s="100"/>
    </row>
    <row r="13" spans="2:34" ht="12.75">
      <c r="B13" s="101" t="s">
        <v>20</v>
      </c>
      <c r="C13" s="102">
        <f>COUNTA(F13:AZ13)+1</f>
        <v>22</v>
      </c>
      <c r="D13" s="103">
        <f t="shared" si="1"/>
        <v>2</v>
      </c>
      <c r="E13" s="252">
        <f t="shared" si="2"/>
        <v>0.884853168469861</v>
      </c>
      <c r="F13" s="104"/>
      <c r="G13" s="105"/>
      <c r="H13" s="106"/>
      <c r="I13" s="210"/>
      <c r="J13" s="105">
        <v>2</v>
      </c>
      <c r="K13" s="105">
        <v>1</v>
      </c>
      <c r="L13" s="208">
        <v>3</v>
      </c>
      <c r="M13" s="104">
        <v>1</v>
      </c>
      <c r="N13" s="105">
        <v>1</v>
      </c>
      <c r="O13" s="106">
        <v>4</v>
      </c>
      <c r="P13" s="104">
        <v>6</v>
      </c>
      <c r="Q13" s="105">
        <v>1</v>
      </c>
      <c r="R13" s="105">
        <v>5</v>
      </c>
      <c r="S13" s="105">
        <v>5</v>
      </c>
      <c r="T13" s="105">
        <v>5</v>
      </c>
      <c r="U13" s="106">
        <v>5</v>
      </c>
      <c r="V13" s="104">
        <v>1</v>
      </c>
      <c r="W13" s="105">
        <v>2</v>
      </c>
      <c r="X13" s="105">
        <v>2</v>
      </c>
      <c r="Y13" s="208">
        <v>3</v>
      </c>
      <c r="Z13" s="104">
        <v>4</v>
      </c>
      <c r="AA13" s="105">
        <v>4</v>
      </c>
      <c r="AB13" s="105">
        <v>2</v>
      </c>
      <c r="AC13" s="106">
        <v>2</v>
      </c>
      <c r="AD13" s="104"/>
      <c r="AE13" s="106"/>
      <c r="AF13" s="106">
        <v>2</v>
      </c>
      <c r="AG13" s="106"/>
      <c r="AH13" s="106"/>
    </row>
    <row r="14" spans="2:34" ht="12.75">
      <c r="B14" s="101" t="s">
        <v>24</v>
      </c>
      <c r="C14" s="102">
        <f>COUNTA(F14:AZ14)</f>
        <v>19</v>
      </c>
      <c r="D14" s="103">
        <f t="shared" si="1"/>
        <v>1</v>
      </c>
      <c r="E14" s="252">
        <f t="shared" si="2"/>
        <v>0.8681493248610008</v>
      </c>
      <c r="F14" s="104"/>
      <c r="G14" s="105"/>
      <c r="H14" s="106"/>
      <c r="I14" s="210"/>
      <c r="J14" s="105"/>
      <c r="K14" s="105">
        <v>4</v>
      </c>
      <c r="L14" s="208">
        <v>2</v>
      </c>
      <c r="M14" s="104"/>
      <c r="N14" s="105"/>
      <c r="O14" s="106">
        <v>3</v>
      </c>
      <c r="P14" s="104">
        <v>4</v>
      </c>
      <c r="Q14" s="105">
        <v>5</v>
      </c>
      <c r="R14" s="105">
        <v>6</v>
      </c>
      <c r="S14" s="105">
        <v>2</v>
      </c>
      <c r="T14" s="105">
        <v>2</v>
      </c>
      <c r="U14" s="106">
        <v>1</v>
      </c>
      <c r="V14" s="104">
        <v>3</v>
      </c>
      <c r="W14" s="105">
        <v>4</v>
      </c>
      <c r="X14" s="105">
        <v>1</v>
      </c>
      <c r="Y14" s="208">
        <v>2</v>
      </c>
      <c r="Z14" s="104">
        <v>3</v>
      </c>
      <c r="AA14" s="105">
        <v>3</v>
      </c>
      <c r="AB14" s="105">
        <v>5</v>
      </c>
      <c r="AC14" s="106">
        <v>3</v>
      </c>
      <c r="AD14" s="104"/>
      <c r="AE14" s="106"/>
      <c r="AF14" s="106">
        <v>3</v>
      </c>
      <c r="AG14" s="106"/>
      <c r="AH14" s="106">
        <v>2</v>
      </c>
    </row>
    <row r="15" spans="2:34" ht="12.75">
      <c r="B15" s="101" t="s">
        <v>18</v>
      </c>
      <c r="C15" s="102">
        <f>COUNTA(F15:AZ15)+1</f>
        <v>22</v>
      </c>
      <c r="D15" s="103">
        <f t="shared" si="1"/>
        <v>2</v>
      </c>
      <c r="E15" s="252">
        <f t="shared" si="2"/>
        <v>0.8646734854445318</v>
      </c>
      <c r="F15" s="104"/>
      <c r="G15" s="105"/>
      <c r="H15" s="106"/>
      <c r="I15" s="210"/>
      <c r="J15" s="105">
        <v>1</v>
      </c>
      <c r="K15" s="105">
        <v>2</v>
      </c>
      <c r="L15" s="208">
        <v>5</v>
      </c>
      <c r="M15" s="104">
        <v>3</v>
      </c>
      <c r="N15" s="105">
        <v>3</v>
      </c>
      <c r="O15" s="106">
        <v>2</v>
      </c>
      <c r="P15" s="104"/>
      <c r="Q15" s="105">
        <v>6</v>
      </c>
      <c r="R15" s="105">
        <v>7</v>
      </c>
      <c r="S15" s="105">
        <v>3</v>
      </c>
      <c r="T15" s="105">
        <v>4</v>
      </c>
      <c r="U15" s="106">
        <v>2</v>
      </c>
      <c r="V15" s="104">
        <v>5</v>
      </c>
      <c r="W15" s="105">
        <v>1</v>
      </c>
      <c r="X15" s="105">
        <v>5</v>
      </c>
      <c r="Y15" s="208">
        <v>1</v>
      </c>
      <c r="Z15" s="104">
        <v>1</v>
      </c>
      <c r="AA15" s="105">
        <v>5</v>
      </c>
      <c r="AB15" s="105">
        <v>4</v>
      </c>
      <c r="AC15" s="106">
        <v>6</v>
      </c>
      <c r="AD15" s="104">
        <v>3</v>
      </c>
      <c r="AE15" s="106"/>
      <c r="AF15" s="106">
        <v>1</v>
      </c>
      <c r="AG15" s="106"/>
      <c r="AH15" s="106"/>
    </row>
    <row r="16" spans="2:34" ht="12.75">
      <c r="B16" s="101" t="s">
        <v>21</v>
      </c>
      <c r="C16" s="102">
        <f>COUNTA(F16:AZ16)+1</f>
        <v>24</v>
      </c>
      <c r="D16" s="103">
        <f t="shared" si="1"/>
        <v>2</v>
      </c>
      <c r="E16" s="252">
        <f t="shared" si="2"/>
        <v>0.8533333333333334</v>
      </c>
      <c r="F16" s="104">
        <v>2</v>
      </c>
      <c r="G16" s="105">
        <v>2</v>
      </c>
      <c r="H16" s="106">
        <v>2</v>
      </c>
      <c r="I16" s="210">
        <v>1</v>
      </c>
      <c r="J16" s="105"/>
      <c r="K16" s="105">
        <v>7</v>
      </c>
      <c r="L16" s="208">
        <v>7</v>
      </c>
      <c r="M16" s="104"/>
      <c r="N16" s="105"/>
      <c r="O16" s="106"/>
      <c r="P16" s="104">
        <v>5</v>
      </c>
      <c r="Q16" s="105">
        <v>4</v>
      </c>
      <c r="R16" s="105">
        <v>4</v>
      </c>
      <c r="S16" s="105">
        <v>4</v>
      </c>
      <c r="T16" s="105">
        <v>6</v>
      </c>
      <c r="U16" s="106">
        <v>3</v>
      </c>
      <c r="V16" s="104">
        <v>2</v>
      </c>
      <c r="W16" s="105">
        <v>3</v>
      </c>
      <c r="X16" s="105">
        <v>3</v>
      </c>
      <c r="Y16" s="208">
        <v>5</v>
      </c>
      <c r="Z16" s="104">
        <v>5</v>
      </c>
      <c r="AA16" s="105">
        <v>1</v>
      </c>
      <c r="AB16" s="105">
        <v>3</v>
      </c>
      <c r="AC16" s="106">
        <v>4</v>
      </c>
      <c r="AD16" s="104">
        <v>1</v>
      </c>
      <c r="AE16" s="106">
        <v>1</v>
      </c>
      <c r="AF16" s="106"/>
      <c r="AG16" s="106"/>
      <c r="AH16" s="106">
        <v>1</v>
      </c>
    </row>
    <row r="17" spans="2:34" ht="12.75">
      <c r="B17" s="101" t="s">
        <v>22</v>
      </c>
      <c r="C17" s="102">
        <f>COUNTA(F17:AZ17)+1</f>
        <v>27</v>
      </c>
      <c r="D17" s="103">
        <f t="shared" si="1"/>
        <v>2</v>
      </c>
      <c r="E17" s="252">
        <f t="shared" si="2"/>
        <v>0.754</v>
      </c>
      <c r="F17" s="104">
        <v>3</v>
      </c>
      <c r="G17" s="105">
        <v>3</v>
      </c>
      <c r="H17" s="106">
        <v>3</v>
      </c>
      <c r="I17" s="210"/>
      <c r="J17" s="105">
        <v>4</v>
      </c>
      <c r="K17" s="105">
        <v>5</v>
      </c>
      <c r="L17" s="208">
        <v>4</v>
      </c>
      <c r="M17" s="104">
        <v>4</v>
      </c>
      <c r="N17" s="105">
        <v>4</v>
      </c>
      <c r="O17" s="106">
        <v>5</v>
      </c>
      <c r="P17" s="104">
        <v>3</v>
      </c>
      <c r="Q17" s="105">
        <v>8</v>
      </c>
      <c r="R17" s="105">
        <v>3</v>
      </c>
      <c r="S17" s="105">
        <v>8</v>
      </c>
      <c r="T17" s="105">
        <v>7</v>
      </c>
      <c r="U17" s="106">
        <v>8</v>
      </c>
      <c r="V17" s="104" t="s">
        <v>170</v>
      </c>
      <c r="W17" s="105">
        <v>5</v>
      </c>
      <c r="X17" s="105">
        <v>6</v>
      </c>
      <c r="Y17" s="208">
        <v>4</v>
      </c>
      <c r="Z17" s="104">
        <v>6</v>
      </c>
      <c r="AA17" s="105">
        <v>6</v>
      </c>
      <c r="AB17" s="105">
        <v>6</v>
      </c>
      <c r="AC17" s="106">
        <v>7</v>
      </c>
      <c r="AD17" s="104">
        <v>4</v>
      </c>
      <c r="AE17" s="106"/>
      <c r="AF17" s="106"/>
      <c r="AG17" s="106">
        <v>1</v>
      </c>
      <c r="AH17" s="106">
        <v>3</v>
      </c>
    </row>
    <row r="18" spans="2:34" ht="12.75">
      <c r="B18" s="101" t="s">
        <v>23</v>
      </c>
      <c r="C18" s="102">
        <f>COUNTA(F18:AZ18)+1</f>
        <v>22</v>
      </c>
      <c r="D18" s="103">
        <f t="shared" si="1"/>
        <v>2</v>
      </c>
      <c r="E18" s="252">
        <f t="shared" si="2"/>
        <v>0.7107569721115538</v>
      </c>
      <c r="F18" s="104"/>
      <c r="G18" s="105"/>
      <c r="H18" s="106"/>
      <c r="I18" s="210"/>
      <c r="J18" s="105"/>
      <c r="K18" s="105">
        <v>6</v>
      </c>
      <c r="L18" s="208">
        <v>6</v>
      </c>
      <c r="M18" s="104">
        <v>5</v>
      </c>
      <c r="N18" s="105">
        <v>5</v>
      </c>
      <c r="O18" s="106">
        <v>7</v>
      </c>
      <c r="P18" s="104">
        <v>7</v>
      </c>
      <c r="Q18" s="105">
        <v>9</v>
      </c>
      <c r="R18" s="105">
        <v>8</v>
      </c>
      <c r="S18" s="105">
        <v>7</v>
      </c>
      <c r="T18" s="105">
        <v>9</v>
      </c>
      <c r="U18" s="106">
        <v>7</v>
      </c>
      <c r="V18" s="104">
        <v>6</v>
      </c>
      <c r="W18" s="105">
        <v>8</v>
      </c>
      <c r="X18" s="105">
        <v>8</v>
      </c>
      <c r="Y18" s="208">
        <v>7</v>
      </c>
      <c r="Z18" s="104"/>
      <c r="AA18" s="105"/>
      <c r="AB18" s="105">
        <v>7</v>
      </c>
      <c r="AC18" s="106">
        <v>5</v>
      </c>
      <c r="AD18" s="104"/>
      <c r="AE18" s="106">
        <v>3</v>
      </c>
      <c r="AF18" s="106">
        <v>4</v>
      </c>
      <c r="AG18" s="106">
        <v>2</v>
      </c>
      <c r="AH18" s="106">
        <v>4</v>
      </c>
    </row>
    <row r="19" spans="2:34" ht="12.75">
      <c r="B19" s="101" t="s">
        <v>118</v>
      </c>
      <c r="C19" s="102">
        <f>COUNTA(F19:AZ19)</f>
        <v>10</v>
      </c>
      <c r="D19" s="103">
        <f t="shared" si="1"/>
        <v>1</v>
      </c>
      <c r="E19" s="252">
        <f t="shared" si="2"/>
        <v>0.6970588235294117</v>
      </c>
      <c r="F19" s="104"/>
      <c r="G19" s="105"/>
      <c r="H19" s="106"/>
      <c r="I19" s="210"/>
      <c r="J19" s="105"/>
      <c r="K19" s="105"/>
      <c r="L19" s="208"/>
      <c r="M19" s="104"/>
      <c r="N19" s="105"/>
      <c r="O19" s="243">
        <v>6</v>
      </c>
      <c r="P19" s="104">
        <v>8</v>
      </c>
      <c r="Q19" s="105">
        <v>7</v>
      </c>
      <c r="R19" s="105"/>
      <c r="S19" s="105">
        <v>9</v>
      </c>
      <c r="T19" s="105">
        <v>8</v>
      </c>
      <c r="U19" s="106">
        <v>9</v>
      </c>
      <c r="V19" s="104">
        <v>7</v>
      </c>
      <c r="W19" s="105">
        <v>7</v>
      </c>
      <c r="X19" s="105">
        <v>7</v>
      </c>
      <c r="Y19" s="208">
        <v>8</v>
      </c>
      <c r="Z19" s="104"/>
      <c r="AA19" s="105"/>
      <c r="AB19" s="105"/>
      <c r="AC19" s="106"/>
      <c r="AD19" s="104"/>
      <c r="AE19" s="106"/>
      <c r="AF19" s="106"/>
      <c r="AG19" s="106"/>
      <c r="AH19" s="106"/>
    </row>
    <row r="20" spans="2:34" ht="13.5" thickBot="1">
      <c r="B20" s="107" t="s">
        <v>122</v>
      </c>
      <c r="C20" s="108">
        <f>COUNTA(F20:AZ20)+1</f>
        <v>18</v>
      </c>
      <c r="D20" s="109">
        <f t="shared" si="1"/>
        <v>1</v>
      </c>
      <c r="E20" s="253">
        <f t="shared" si="2"/>
        <v>0.6663326653306614</v>
      </c>
      <c r="F20" s="110">
        <v>4</v>
      </c>
      <c r="G20" s="111">
        <v>4</v>
      </c>
      <c r="H20" s="112"/>
      <c r="I20" s="211"/>
      <c r="J20" s="111"/>
      <c r="K20" s="111">
        <v>8</v>
      </c>
      <c r="L20" s="223">
        <v>8</v>
      </c>
      <c r="M20" s="110">
        <v>6</v>
      </c>
      <c r="N20" s="111">
        <v>6</v>
      </c>
      <c r="O20" s="112">
        <v>8</v>
      </c>
      <c r="P20" s="110">
        <v>9</v>
      </c>
      <c r="Q20" s="111">
        <v>10</v>
      </c>
      <c r="R20" s="111"/>
      <c r="S20" s="111">
        <v>10</v>
      </c>
      <c r="T20" s="111">
        <v>10</v>
      </c>
      <c r="U20" s="112"/>
      <c r="V20" s="110">
        <v>8</v>
      </c>
      <c r="W20" s="111"/>
      <c r="X20" s="111"/>
      <c r="Y20" s="223"/>
      <c r="Z20" s="110">
        <v>7</v>
      </c>
      <c r="AA20" s="111"/>
      <c r="AB20" s="111">
        <v>8</v>
      </c>
      <c r="AC20" s="112"/>
      <c r="AD20" s="110"/>
      <c r="AE20" s="112">
        <v>4</v>
      </c>
      <c r="AF20" s="112"/>
      <c r="AG20" s="112">
        <v>3</v>
      </c>
      <c r="AH20" s="112">
        <v>5</v>
      </c>
    </row>
    <row r="21" spans="2:34" ht="13.5" thickBot="1">
      <c r="B21" s="236" t="s">
        <v>138</v>
      </c>
      <c r="C21" s="31">
        <f>COUNTA(F21:AZ21)</f>
        <v>6</v>
      </c>
      <c r="D21" s="28">
        <f t="shared" si="1"/>
        <v>0</v>
      </c>
      <c r="E21" s="254">
        <f t="shared" si="2"/>
        <v>0.8879310344827587</v>
      </c>
      <c r="F21" s="237"/>
      <c r="G21" s="238"/>
      <c r="H21" s="239"/>
      <c r="I21" s="240"/>
      <c r="J21" s="238"/>
      <c r="K21" s="238"/>
      <c r="L21" s="241"/>
      <c r="M21" s="237"/>
      <c r="N21" s="238"/>
      <c r="O21" s="242"/>
      <c r="P21" s="237">
        <v>2</v>
      </c>
      <c r="Q21" s="238">
        <v>2</v>
      </c>
      <c r="R21" s="238">
        <v>2</v>
      </c>
      <c r="S21" s="238">
        <v>6</v>
      </c>
      <c r="T21" s="238">
        <v>1</v>
      </c>
      <c r="U21" s="239">
        <v>4</v>
      </c>
      <c r="V21" s="237"/>
      <c r="W21" s="238"/>
      <c r="X21" s="238"/>
      <c r="Y21" s="241"/>
      <c r="Z21" s="237"/>
      <c r="AA21" s="238"/>
      <c r="AB21" s="238"/>
      <c r="AC21" s="239"/>
      <c r="AD21" s="237"/>
      <c r="AE21" s="239"/>
      <c r="AF21" s="239"/>
      <c r="AG21" s="239"/>
      <c r="AH21" s="239"/>
    </row>
    <row r="23" spans="2:3" ht="12" customHeight="1">
      <c r="B23" s="4" t="s">
        <v>25</v>
      </c>
      <c r="C23" s="5">
        <f>C$10/2</f>
        <v>14.5</v>
      </c>
    </row>
    <row r="24" spans="5:11" ht="12.75">
      <c r="E24" s="292"/>
      <c r="K24" s="3" t="s">
        <v>27</v>
      </c>
    </row>
    <row r="25" spans="2:11" s="92" customFormat="1" ht="11.25">
      <c r="B25" s="87" t="s">
        <v>186</v>
      </c>
      <c r="C25" s="88"/>
      <c r="D25" s="88"/>
      <c r="E25" s="293"/>
      <c r="F25" s="88"/>
      <c r="G25" s="88"/>
      <c r="H25" s="88"/>
      <c r="I25" s="88"/>
      <c r="J25" s="88"/>
      <c r="K25" s="88"/>
    </row>
    <row r="26" spans="2:11" s="92" customFormat="1" ht="10.5" customHeight="1">
      <c r="B26" s="87"/>
      <c r="C26" s="88"/>
      <c r="D26" s="88"/>
      <c r="E26" s="293"/>
      <c r="F26" s="88"/>
      <c r="G26" s="88"/>
      <c r="H26" s="88"/>
      <c r="I26" s="88"/>
      <c r="J26" s="88"/>
      <c r="K26" s="88"/>
    </row>
    <row r="27" spans="2:11" s="92" customFormat="1" ht="11.25">
      <c r="B27" s="87" t="s">
        <v>26</v>
      </c>
      <c r="C27" s="88"/>
      <c r="D27" s="88"/>
      <c r="E27" s="293"/>
      <c r="F27" s="88"/>
      <c r="G27" s="88"/>
      <c r="H27" s="88"/>
      <c r="I27" s="88"/>
      <c r="J27" s="88"/>
      <c r="K27" s="88"/>
    </row>
    <row r="28" spans="2:11" s="92" customFormat="1" ht="11.25">
      <c r="B28" s="91"/>
      <c r="C28" s="88"/>
      <c r="D28" s="88"/>
      <c r="E28" s="294"/>
      <c r="F28" s="88"/>
      <c r="G28" s="88"/>
      <c r="H28" s="88"/>
      <c r="I28" s="88"/>
      <c r="J28" s="88"/>
      <c r="K28" s="88"/>
    </row>
    <row r="29" spans="2:11" s="92" customFormat="1" ht="11.25">
      <c r="B29" s="94" t="s">
        <v>115</v>
      </c>
      <c r="C29" s="88"/>
      <c r="D29" s="88"/>
      <c r="E29" s="294"/>
      <c r="F29" s="88"/>
      <c r="G29" s="88"/>
      <c r="H29" s="88"/>
      <c r="I29" s="88"/>
      <c r="J29" s="88"/>
      <c r="K29" s="88"/>
    </row>
    <row r="30" spans="2:11" s="92" customFormat="1" ht="15">
      <c r="B30" s="15"/>
      <c r="C30" s="88"/>
      <c r="D30" s="88"/>
      <c r="E30" s="295"/>
      <c r="F30" s="88"/>
      <c r="G30" s="88"/>
      <c r="H30" s="88"/>
      <c r="I30" s="88"/>
      <c r="J30" s="88"/>
      <c r="K30" s="88"/>
    </row>
    <row r="31" spans="2:5" ht="12.75">
      <c r="B31" s="87" t="s">
        <v>183</v>
      </c>
      <c r="E31" s="296"/>
    </row>
    <row r="33" ht="12.75">
      <c r="B33" t="s">
        <v>180</v>
      </c>
    </row>
  </sheetData>
  <sheetProtection/>
  <hyperlinks>
    <hyperlink ref="B29" r:id="rId1" display="*** On June 30 the races were posponed on shore by the American YC race committee and never started."/>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codeName="Sheet3"/>
  <dimension ref="B2:AH33"/>
  <sheetViews>
    <sheetView zoomScalePageLayoutView="0" workbookViewId="0" topLeftCell="A1">
      <selection activeCell="R33" sqref="R33"/>
    </sheetView>
  </sheetViews>
  <sheetFormatPr defaultColWidth="4.57421875" defaultRowHeight="12.75"/>
  <cols>
    <col min="1" max="1" width="2.421875" style="25" customWidth="1"/>
    <col min="2" max="2" width="31.7109375" style="25" customWidth="1"/>
    <col min="3" max="3" width="6.00390625" style="67" bestFit="1" customWidth="1"/>
    <col min="4" max="4" width="8.28125" style="67" bestFit="1" customWidth="1"/>
    <col min="5" max="5" width="10.57421875" style="373" customWidth="1"/>
    <col min="6" max="8" width="4.57421875" style="67" bestFit="1" customWidth="1"/>
    <col min="9" max="9" width="5.00390625" style="67" bestFit="1" customWidth="1"/>
    <col min="10" max="10" width="4.140625" style="67" bestFit="1" customWidth="1"/>
    <col min="11" max="11" width="4.57421875" style="67" bestFit="1" customWidth="1"/>
    <col min="12" max="12" width="4.57421875" style="25" bestFit="1" customWidth="1"/>
    <col min="13" max="15" width="4.28125" style="25" bestFit="1" customWidth="1"/>
    <col min="16" max="21" width="4.57421875" style="25" bestFit="1" customWidth="1"/>
    <col min="22" max="22" width="5.00390625" style="25" bestFit="1" customWidth="1"/>
    <col min="23" max="29" width="4.57421875" style="25" bestFit="1" customWidth="1"/>
    <col min="30" max="33" width="4.57421875" style="25" customWidth="1"/>
    <col min="34" max="34" width="5.8515625" style="25" customWidth="1"/>
    <col min="35" max="16384" width="4.57421875" style="25" customWidth="1"/>
  </cols>
  <sheetData>
    <row r="2" ht="15.75">
      <c r="B2" s="126" t="s">
        <v>0</v>
      </c>
    </row>
    <row r="3" ht="12.75">
      <c r="B3" s="86" t="s">
        <v>248</v>
      </c>
    </row>
    <row r="4" ht="12.75">
      <c r="B4" s="86" t="s">
        <v>181</v>
      </c>
    </row>
    <row r="5" ht="13.5" thickBot="1">
      <c r="B5" s="86"/>
    </row>
    <row r="6" spans="2:34" ht="12.75">
      <c r="B6" s="127"/>
      <c r="C6" s="189"/>
      <c r="D6" s="263"/>
      <c r="E6" s="374" t="s">
        <v>1</v>
      </c>
      <c r="F6" s="375" t="s">
        <v>2</v>
      </c>
      <c r="G6" s="376" t="s">
        <v>2</v>
      </c>
      <c r="H6" s="377" t="s">
        <v>2</v>
      </c>
      <c r="I6" s="378" t="s">
        <v>3</v>
      </c>
      <c r="J6" s="376" t="s">
        <v>3</v>
      </c>
      <c r="K6" s="376" t="s">
        <v>3</v>
      </c>
      <c r="L6" s="379" t="s">
        <v>3</v>
      </c>
      <c r="M6" s="375" t="s">
        <v>3</v>
      </c>
      <c r="N6" s="376" t="s">
        <v>117</v>
      </c>
      <c r="O6" s="377" t="s">
        <v>117</v>
      </c>
      <c r="P6" s="375" t="s">
        <v>2</v>
      </c>
      <c r="Q6" s="376" t="s">
        <v>2</v>
      </c>
      <c r="R6" s="376" t="s">
        <v>3</v>
      </c>
      <c r="S6" s="376" t="s">
        <v>2</v>
      </c>
      <c r="T6" s="376" t="s">
        <v>2</v>
      </c>
      <c r="U6" s="377" t="s">
        <v>3</v>
      </c>
      <c r="V6" s="375" t="s">
        <v>3</v>
      </c>
      <c r="W6" s="376" t="s">
        <v>3</v>
      </c>
      <c r="X6" s="376" t="s">
        <v>2</v>
      </c>
      <c r="Y6" s="379" t="s">
        <v>3</v>
      </c>
      <c r="Z6" s="375" t="s">
        <v>3</v>
      </c>
      <c r="AA6" s="376" t="s">
        <v>2</v>
      </c>
      <c r="AB6" s="376" t="s">
        <v>3</v>
      </c>
      <c r="AC6" s="377" t="s">
        <v>117</v>
      </c>
      <c r="AD6" s="375" t="s">
        <v>3</v>
      </c>
      <c r="AE6" s="377" t="s">
        <v>2</v>
      </c>
      <c r="AF6" s="377" t="s">
        <v>2</v>
      </c>
      <c r="AG6" s="377"/>
      <c r="AH6" s="377"/>
    </row>
    <row r="7" spans="2:34" ht="12.75">
      <c r="B7" s="131"/>
      <c r="C7" s="264"/>
      <c r="D7" s="265"/>
      <c r="E7" s="380"/>
      <c r="F7" s="381" t="s">
        <v>4</v>
      </c>
      <c r="G7" s="382" t="s">
        <v>4</v>
      </c>
      <c r="H7" s="383" t="s">
        <v>4</v>
      </c>
      <c r="I7" s="384" t="s">
        <v>5</v>
      </c>
      <c r="J7" s="382" t="s">
        <v>6</v>
      </c>
      <c r="K7" s="382" t="s">
        <v>112</v>
      </c>
      <c r="L7" s="385" t="s">
        <v>5</v>
      </c>
      <c r="M7" s="381" t="s">
        <v>112</v>
      </c>
      <c r="N7" s="382" t="s">
        <v>112</v>
      </c>
      <c r="O7" s="383" t="s">
        <v>112</v>
      </c>
      <c r="P7" s="381" t="s">
        <v>4</v>
      </c>
      <c r="Q7" s="382" t="s">
        <v>4</v>
      </c>
      <c r="R7" s="382" t="s">
        <v>119</v>
      </c>
      <c r="S7" s="382" t="s">
        <v>5</v>
      </c>
      <c r="T7" s="382" t="s">
        <v>5</v>
      </c>
      <c r="U7" s="383" t="s">
        <v>5</v>
      </c>
      <c r="V7" s="381">
        <v>1.25</v>
      </c>
      <c r="W7" s="382">
        <v>1.5</v>
      </c>
      <c r="X7" s="382">
        <v>1.5</v>
      </c>
      <c r="Y7" s="385">
        <v>1</v>
      </c>
      <c r="Z7" s="381">
        <v>1</v>
      </c>
      <c r="AA7" s="382">
        <v>1</v>
      </c>
      <c r="AB7" s="382">
        <v>1</v>
      </c>
      <c r="AC7" s="383">
        <v>1</v>
      </c>
      <c r="AD7" s="381">
        <v>1.5</v>
      </c>
      <c r="AE7" s="383">
        <v>1.5</v>
      </c>
      <c r="AF7" s="383">
        <v>1.5</v>
      </c>
      <c r="AG7" s="383"/>
      <c r="AH7" s="383"/>
    </row>
    <row r="8" spans="2:34" ht="12.75">
      <c r="B8" s="131"/>
      <c r="C8" s="264"/>
      <c r="D8" s="265"/>
      <c r="E8" s="380" t="s">
        <v>7</v>
      </c>
      <c r="F8" s="386">
        <v>190</v>
      </c>
      <c r="G8" s="387">
        <v>165</v>
      </c>
      <c r="H8" s="388">
        <v>140</v>
      </c>
      <c r="I8" s="384">
        <v>360</v>
      </c>
      <c r="J8" s="382">
        <v>205</v>
      </c>
      <c r="K8" s="382">
        <v>205</v>
      </c>
      <c r="L8" s="385">
        <v>205</v>
      </c>
      <c r="M8" s="381">
        <v>345</v>
      </c>
      <c r="N8" s="382">
        <v>330</v>
      </c>
      <c r="O8" s="383">
        <v>330</v>
      </c>
      <c r="P8" s="381">
        <v>70</v>
      </c>
      <c r="Q8" s="382">
        <v>115</v>
      </c>
      <c r="R8" s="382">
        <v>115</v>
      </c>
      <c r="S8" s="382">
        <v>90</v>
      </c>
      <c r="T8" s="382">
        <v>210</v>
      </c>
      <c r="U8" s="383">
        <v>210</v>
      </c>
      <c r="V8" s="381">
        <v>200</v>
      </c>
      <c r="W8" s="382">
        <v>220</v>
      </c>
      <c r="X8" s="382">
        <v>220</v>
      </c>
      <c r="Y8" s="385">
        <v>75</v>
      </c>
      <c r="Z8" s="381">
        <v>210</v>
      </c>
      <c r="AA8" s="382">
        <v>215</v>
      </c>
      <c r="AB8" s="382">
        <v>215</v>
      </c>
      <c r="AC8" s="383">
        <v>215</v>
      </c>
      <c r="AD8" s="381">
        <v>70</v>
      </c>
      <c r="AE8" s="383">
        <v>60</v>
      </c>
      <c r="AF8" s="383">
        <v>200</v>
      </c>
      <c r="AG8" s="383"/>
      <c r="AH8" s="383"/>
    </row>
    <row r="9" spans="2:34" ht="12.75">
      <c r="B9" s="131"/>
      <c r="C9" s="264"/>
      <c r="D9" s="265"/>
      <c r="E9" s="380" t="s">
        <v>8</v>
      </c>
      <c r="F9" s="389" t="s">
        <v>9</v>
      </c>
      <c r="G9" s="390" t="s">
        <v>10</v>
      </c>
      <c r="H9" s="391" t="s">
        <v>11</v>
      </c>
      <c r="I9" s="384" t="s">
        <v>12</v>
      </c>
      <c r="J9" s="392" t="s">
        <v>13</v>
      </c>
      <c r="K9" s="392" t="s">
        <v>113</v>
      </c>
      <c r="L9" s="393" t="s">
        <v>114</v>
      </c>
      <c r="M9" s="389" t="s">
        <v>116</v>
      </c>
      <c r="N9" s="392" t="s">
        <v>116</v>
      </c>
      <c r="O9" s="394" t="s">
        <v>116</v>
      </c>
      <c r="P9" s="389" t="s">
        <v>120</v>
      </c>
      <c r="Q9" s="392" t="s">
        <v>121</v>
      </c>
      <c r="R9" s="392" t="s">
        <v>121</v>
      </c>
      <c r="S9" s="392" t="s">
        <v>120</v>
      </c>
      <c r="T9" s="392" t="s">
        <v>116</v>
      </c>
      <c r="U9" s="394" t="s">
        <v>116</v>
      </c>
      <c r="V9" s="389" t="s">
        <v>116</v>
      </c>
      <c r="W9" s="392" t="s">
        <v>116</v>
      </c>
      <c r="X9" s="392" t="s">
        <v>139</v>
      </c>
      <c r="Y9" s="393" t="s">
        <v>10</v>
      </c>
      <c r="Z9" s="389" t="s">
        <v>13</v>
      </c>
      <c r="AA9" s="392" t="s">
        <v>116</v>
      </c>
      <c r="AB9" s="392" t="s">
        <v>113</v>
      </c>
      <c r="AC9" s="394" t="s">
        <v>114</v>
      </c>
      <c r="AD9" s="389" t="s">
        <v>185</v>
      </c>
      <c r="AE9" s="394" t="s">
        <v>185</v>
      </c>
      <c r="AF9" s="394" t="s">
        <v>121</v>
      </c>
      <c r="AG9" s="394"/>
      <c r="AH9" s="395" t="s">
        <v>249</v>
      </c>
    </row>
    <row r="10" spans="2:34" ht="13.5" thickBot="1">
      <c r="B10" s="266"/>
      <c r="C10" s="267">
        <f>COUNTIF(E10:AZ10,"&gt;0")</f>
        <v>29</v>
      </c>
      <c r="D10" s="268"/>
      <c r="E10" s="396" t="s">
        <v>14</v>
      </c>
      <c r="F10" s="397">
        <f aca="true" t="shared" si="0" ref="F10:AE10">COUNTA(F12:F21)</f>
        <v>4</v>
      </c>
      <c r="G10" s="398">
        <f t="shared" si="0"/>
        <v>4</v>
      </c>
      <c r="H10" s="399">
        <f t="shared" si="0"/>
        <v>3</v>
      </c>
      <c r="I10" s="400">
        <f t="shared" si="0"/>
        <v>1</v>
      </c>
      <c r="J10" s="398">
        <f t="shared" si="0"/>
        <v>4</v>
      </c>
      <c r="K10" s="398">
        <f t="shared" si="0"/>
        <v>8</v>
      </c>
      <c r="L10" s="401">
        <f t="shared" si="0"/>
        <v>8</v>
      </c>
      <c r="M10" s="397">
        <f t="shared" si="0"/>
        <v>6</v>
      </c>
      <c r="N10" s="398">
        <f t="shared" si="0"/>
        <v>6</v>
      </c>
      <c r="O10" s="399">
        <f t="shared" si="0"/>
        <v>8</v>
      </c>
      <c r="P10" s="397">
        <f t="shared" si="0"/>
        <v>9</v>
      </c>
      <c r="Q10" s="398">
        <f t="shared" si="0"/>
        <v>10</v>
      </c>
      <c r="R10" s="398">
        <f t="shared" si="0"/>
        <v>8</v>
      </c>
      <c r="S10" s="398">
        <f t="shared" si="0"/>
        <v>10</v>
      </c>
      <c r="T10" s="398">
        <f t="shared" si="0"/>
        <v>10</v>
      </c>
      <c r="U10" s="399">
        <f t="shared" si="0"/>
        <v>9</v>
      </c>
      <c r="V10" s="397">
        <f t="shared" si="0"/>
        <v>9</v>
      </c>
      <c r="W10" s="398">
        <f t="shared" si="0"/>
        <v>8</v>
      </c>
      <c r="X10" s="398">
        <f t="shared" si="0"/>
        <v>8</v>
      </c>
      <c r="Y10" s="401">
        <f t="shared" si="0"/>
        <v>8</v>
      </c>
      <c r="Z10" s="397">
        <f t="shared" si="0"/>
        <v>7</v>
      </c>
      <c r="AA10" s="398">
        <f t="shared" si="0"/>
        <v>6</v>
      </c>
      <c r="AB10" s="398">
        <f t="shared" si="0"/>
        <v>8</v>
      </c>
      <c r="AC10" s="399">
        <f t="shared" si="0"/>
        <v>7</v>
      </c>
      <c r="AD10" s="397">
        <f t="shared" si="0"/>
        <v>4</v>
      </c>
      <c r="AE10" s="399">
        <f t="shared" si="0"/>
        <v>4</v>
      </c>
      <c r="AF10" s="399">
        <f>COUNTA(AF12:AF21)</f>
        <v>4</v>
      </c>
      <c r="AG10" s="399">
        <f>COUNTA(AG12:AG21)</f>
        <v>3</v>
      </c>
      <c r="AH10" s="399">
        <f>COUNTA(AH12:AH21)</f>
        <v>5</v>
      </c>
    </row>
    <row r="11" spans="2:34" s="307" customFormat="1" ht="13.5" thickBot="1">
      <c r="B11" s="402"/>
      <c r="C11" s="403" t="s">
        <v>15</v>
      </c>
      <c r="D11" s="404" t="s">
        <v>16</v>
      </c>
      <c r="E11" s="405" t="s">
        <v>17</v>
      </c>
      <c r="F11" s="406">
        <v>37401</v>
      </c>
      <c r="G11" s="407">
        <v>37401</v>
      </c>
      <c r="H11" s="408">
        <v>37401</v>
      </c>
      <c r="I11" s="409">
        <v>37409</v>
      </c>
      <c r="J11" s="410">
        <v>37416</v>
      </c>
      <c r="K11" s="407">
        <v>37430</v>
      </c>
      <c r="L11" s="411">
        <v>37430</v>
      </c>
      <c r="M11" s="406">
        <v>37443</v>
      </c>
      <c r="N11" s="407">
        <v>37443</v>
      </c>
      <c r="O11" s="408">
        <v>37444</v>
      </c>
      <c r="P11" s="406">
        <v>37457</v>
      </c>
      <c r="Q11" s="407">
        <v>37457</v>
      </c>
      <c r="R11" s="407">
        <v>37457</v>
      </c>
      <c r="S11" s="407">
        <v>37458</v>
      </c>
      <c r="T11" s="407">
        <v>37458</v>
      </c>
      <c r="U11" s="408">
        <v>37458</v>
      </c>
      <c r="V11" s="406">
        <v>37464</v>
      </c>
      <c r="W11" s="409">
        <v>37464</v>
      </c>
      <c r="X11" s="409">
        <v>37464</v>
      </c>
      <c r="Y11" s="411">
        <v>37465</v>
      </c>
      <c r="Z11" s="406">
        <v>37478</v>
      </c>
      <c r="AA11" s="409">
        <v>37478</v>
      </c>
      <c r="AB11" s="409">
        <v>37479</v>
      </c>
      <c r="AC11" s="408">
        <v>37479</v>
      </c>
      <c r="AD11" s="406">
        <v>37499</v>
      </c>
      <c r="AE11" s="412">
        <v>37500</v>
      </c>
      <c r="AF11" s="412">
        <v>37507</v>
      </c>
      <c r="AG11" s="412">
        <v>37528</v>
      </c>
      <c r="AH11" s="412">
        <v>37542</v>
      </c>
    </row>
    <row r="12" spans="2:34" ht="12.75">
      <c r="B12" s="413" t="s">
        <v>19</v>
      </c>
      <c r="C12" s="414">
        <f>COUNTA(F12:AZ12)+1</f>
        <v>26</v>
      </c>
      <c r="D12" s="457">
        <v>0</v>
      </c>
      <c r="E12" s="416">
        <f aca="true" t="shared" si="1" ref="E12:E20">C_S_G(F12:AZ12,F$10:AZ$10,csg_table,C$10,D12)</f>
        <v>0.8976279650436954</v>
      </c>
      <c r="F12" s="417">
        <v>1</v>
      </c>
      <c r="G12" s="418">
        <v>1</v>
      </c>
      <c r="H12" s="419">
        <v>1</v>
      </c>
      <c r="I12" s="420"/>
      <c r="J12" s="418">
        <v>3</v>
      </c>
      <c r="K12" s="418">
        <v>3</v>
      </c>
      <c r="L12" s="421">
        <v>1</v>
      </c>
      <c r="M12" s="417">
        <v>2</v>
      </c>
      <c r="N12" s="418">
        <v>2</v>
      </c>
      <c r="O12" s="419">
        <v>1</v>
      </c>
      <c r="P12" s="417">
        <v>1</v>
      </c>
      <c r="Q12" s="418">
        <v>3</v>
      </c>
      <c r="R12" s="418">
        <v>1</v>
      </c>
      <c r="S12" s="418">
        <v>1</v>
      </c>
      <c r="T12" s="418">
        <v>3</v>
      </c>
      <c r="U12" s="419">
        <v>6</v>
      </c>
      <c r="V12" s="417">
        <v>4</v>
      </c>
      <c r="W12" s="418">
        <v>6</v>
      </c>
      <c r="X12" s="418">
        <v>4</v>
      </c>
      <c r="Y12" s="421">
        <v>6</v>
      </c>
      <c r="Z12" s="417">
        <v>2</v>
      </c>
      <c r="AA12" s="418">
        <v>2</v>
      </c>
      <c r="AB12" s="418">
        <v>1</v>
      </c>
      <c r="AC12" s="419">
        <v>1</v>
      </c>
      <c r="AD12" s="417">
        <v>2</v>
      </c>
      <c r="AE12" s="419">
        <v>2</v>
      </c>
      <c r="AF12" s="419"/>
      <c r="AG12" s="419"/>
      <c r="AH12" s="419"/>
    </row>
    <row r="13" spans="2:34" ht="12.75">
      <c r="B13" s="422" t="s">
        <v>20</v>
      </c>
      <c r="C13" s="423">
        <f>COUNTA(F13:AZ13)+1</f>
        <v>22</v>
      </c>
      <c r="D13" s="415">
        <v>0</v>
      </c>
      <c r="E13" s="424">
        <f t="shared" si="1"/>
        <v>0.871012482662968</v>
      </c>
      <c r="F13" s="425"/>
      <c r="G13" s="426"/>
      <c r="H13" s="427"/>
      <c r="I13" s="428"/>
      <c r="J13" s="426">
        <v>2</v>
      </c>
      <c r="K13" s="426">
        <v>1</v>
      </c>
      <c r="L13" s="429">
        <v>3</v>
      </c>
      <c r="M13" s="425">
        <v>1</v>
      </c>
      <c r="N13" s="426">
        <v>1</v>
      </c>
      <c r="O13" s="427">
        <v>4</v>
      </c>
      <c r="P13" s="425">
        <v>6</v>
      </c>
      <c r="Q13" s="426">
        <v>1</v>
      </c>
      <c r="R13" s="426">
        <v>5</v>
      </c>
      <c r="S13" s="426">
        <v>5</v>
      </c>
      <c r="T13" s="426">
        <v>5</v>
      </c>
      <c r="U13" s="427">
        <v>5</v>
      </c>
      <c r="V13" s="425">
        <v>1</v>
      </c>
      <c r="W13" s="426">
        <v>2</v>
      </c>
      <c r="X13" s="426">
        <v>2</v>
      </c>
      <c r="Y13" s="429">
        <v>3</v>
      </c>
      <c r="Z13" s="425">
        <v>4</v>
      </c>
      <c r="AA13" s="426">
        <v>4</v>
      </c>
      <c r="AB13" s="426">
        <v>2</v>
      </c>
      <c r="AC13" s="427">
        <v>2</v>
      </c>
      <c r="AD13" s="425"/>
      <c r="AE13" s="427"/>
      <c r="AF13" s="427">
        <v>2</v>
      </c>
      <c r="AG13" s="427"/>
      <c r="AH13" s="427"/>
    </row>
    <row r="14" spans="2:34" ht="12.75">
      <c r="B14" s="422" t="s">
        <v>24</v>
      </c>
      <c r="C14" s="423">
        <f>COUNTA(F14:AZ14)</f>
        <v>19</v>
      </c>
      <c r="D14" s="415">
        <v>0</v>
      </c>
      <c r="E14" s="424">
        <f t="shared" si="1"/>
        <v>0.8602554470323065</v>
      </c>
      <c r="F14" s="425"/>
      <c r="G14" s="426"/>
      <c r="H14" s="427"/>
      <c r="I14" s="428"/>
      <c r="J14" s="426"/>
      <c r="K14" s="426">
        <v>4</v>
      </c>
      <c r="L14" s="429">
        <v>2</v>
      </c>
      <c r="M14" s="425"/>
      <c r="N14" s="426"/>
      <c r="O14" s="427">
        <v>3</v>
      </c>
      <c r="P14" s="425">
        <v>4</v>
      </c>
      <c r="Q14" s="426">
        <v>5</v>
      </c>
      <c r="R14" s="426">
        <v>6</v>
      </c>
      <c r="S14" s="426">
        <v>2</v>
      </c>
      <c r="T14" s="426">
        <v>2</v>
      </c>
      <c r="U14" s="427">
        <v>1</v>
      </c>
      <c r="V14" s="425">
        <v>3</v>
      </c>
      <c r="W14" s="426">
        <v>4</v>
      </c>
      <c r="X14" s="426">
        <v>1</v>
      </c>
      <c r="Y14" s="429">
        <v>2</v>
      </c>
      <c r="Z14" s="425">
        <v>3</v>
      </c>
      <c r="AA14" s="426">
        <v>3</v>
      </c>
      <c r="AB14" s="426">
        <v>5</v>
      </c>
      <c r="AC14" s="427">
        <v>3</v>
      </c>
      <c r="AD14" s="425"/>
      <c r="AE14" s="427"/>
      <c r="AF14" s="427">
        <v>3</v>
      </c>
      <c r="AG14" s="427"/>
      <c r="AH14" s="427">
        <v>2</v>
      </c>
    </row>
    <row r="15" spans="2:34" ht="12.75">
      <c r="B15" s="422" t="s">
        <v>18</v>
      </c>
      <c r="C15" s="423">
        <f>COUNTA(F15:AZ15)+1</f>
        <v>22</v>
      </c>
      <c r="D15" s="415">
        <v>0</v>
      </c>
      <c r="E15" s="424">
        <f t="shared" si="1"/>
        <v>0.8481192334989354</v>
      </c>
      <c r="F15" s="425"/>
      <c r="G15" s="426"/>
      <c r="H15" s="427"/>
      <c r="I15" s="428"/>
      <c r="J15" s="426">
        <v>1</v>
      </c>
      <c r="K15" s="426">
        <v>2</v>
      </c>
      <c r="L15" s="429">
        <v>5</v>
      </c>
      <c r="M15" s="425">
        <v>3</v>
      </c>
      <c r="N15" s="426">
        <v>3</v>
      </c>
      <c r="O15" s="427">
        <v>2</v>
      </c>
      <c r="P15" s="425"/>
      <c r="Q15" s="426">
        <v>6</v>
      </c>
      <c r="R15" s="426">
        <v>7</v>
      </c>
      <c r="S15" s="426">
        <v>3</v>
      </c>
      <c r="T15" s="426">
        <v>4</v>
      </c>
      <c r="U15" s="427">
        <v>2</v>
      </c>
      <c r="V15" s="425">
        <v>5</v>
      </c>
      <c r="W15" s="426">
        <v>1</v>
      </c>
      <c r="X15" s="426">
        <v>5</v>
      </c>
      <c r="Y15" s="429">
        <v>1</v>
      </c>
      <c r="Z15" s="425">
        <v>1</v>
      </c>
      <c r="AA15" s="426">
        <v>5</v>
      </c>
      <c r="AB15" s="426">
        <v>4</v>
      </c>
      <c r="AC15" s="427">
        <v>6</v>
      </c>
      <c r="AD15" s="425">
        <v>3</v>
      </c>
      <c r="AE15" s="427"/>
      <c r="AF15" s="427">
        <v>1</v>
      </c>
      <c r="AG15" s="427"/>
      <c r="AH15" s="427"/>
    </row>
    <row r="16" spans="2:34" ht="12.75">
      <c r="B16" s="422" t="s">
        <v>21</v>
      </c>
      <c r="C16" s="423">
        <f>COUNTA(F16:AZ16)+1</f>
        <v>24</v>
      </c>
      <c r="D16" s="415">
        <v>0</v>
      </c>
      <c r="E16" s="424">
        <f t="shared" si="1"/>
        <v>0.8372093023255814</v>
      </c>
      <c r="F16" s="425">
        <v>2</v>
      </c>
      <c r="G16" s="426">
        <v>2</v>
      </c>
      <c r="H16" s="427">
        <v>2</v>
      </c>
      <c r="I16" s="428">
        <v>1</v>
      </c>
      <c r="J16" s="426"/>
      <c r="K16" s="426">
        <v>7</v>
      </c>
      <c r="L16" s="429">
        <v>7</v>
      </c>
      <c r="M16" s="425"/>
      <c r="N16" s="426"/>
      <c r="O16" s="427"/>
      <c r="P16" s="425">
        <v>5</v>
      </c>
      <c r="Q16" s="426">
        <v>4</v>
      </c>
      <c r="R16" s="426">
        <v>4</v>
      </c>
      <c r="S16" s="426">
        <v>4</v>
      </c>
      <c r="T16" s="426">
        <v>6</v>
      </c>
      <c r="U16" s="427">
        <v>3</v>
      </c>
      <c r="V16" s="425">
        <v>2</v>
      </c>
      <c r="W16" s="426">
        <v>3</v>
      </c>
      <c r="X16" s="426">
        <v>3</v>
      </c>
      <c r="Y16" s="429">
        <v>5</v>
      </c>
      <c r="Z16" s="425">
        <v>5</v>
      </c>
      <c r="AA16" s="426">
        <v>1</v>
      </c>
      <c r="AB16" s="426">
        <v>3</v>
      </c>
      <c r="AC16" s="427">
        <v>4</v>
      </c>
      <c r="AD16" s="425">
        <v>1</v>
      </c>
      <c r="AE16" s="427">
        <v>1</v>
      </c>
      <c r="AF16" s="427"/>
      <c r="AG16" s="427"/>
      <c r="AH16" s="427">
        <v>1</v>
      </c>
    </row>
    <row r="17" spans="2:34" ht="12.75">
      <c r="B17" s="422" t="s">
        <v>22</v>
      </c>
      <c r="C17" s="423">
        <f>COUNTA(F17:AZ17)+1</f>
        <v>27</v>
      </c>
      <c r="D17" s="415">
        <v>0</v>
      </c>
      <c r="E17" s="424">
        <f t="shared" si="1"/>
        <v>0.7454434993924666</v>
      </c>
      <c r="F17" s="425">
        <v>3</v>
      </c>
      <c r="G17" s="426">
        <v>3</v>
      </c>
      <c r="H17" s="427">
        <v>3</v>
      </c>
      <c r="I17" s="428"/>
      <c r="J17" s="426">
        <v>4</v>
      </c>
      <c r="K17" s="426">
        <v>5</v>
      </c>
      <c r="L17" s="429">
        <v>4</v>
      </c>
      <c r="M17" s="425">
        <v>4</v>
      </c>
      <c r="N17" s="426">
        <v>4</v>
      </c>
      <c r="O17" s="427">
        <v>5</v>
      </c>
      <c r="P17" s="425">
        <v>3</v>
      </c>
      <c r="Q17" s="426">
        <v>8</v>
      </c>
      <c r="R17" s="426">
        <v>3</v>
      </c>
      <c r="S17" s="426">
        <v>8</v>
      </c>
      <c r="T17" s="426">
        <v>7</v>
      </c>
      <c r="U17" s="427">
        <v>8</v>
      </c>
      <c r="V17" s="425" t="s">
        <v>170</v>
      </c>
      <c r="W17" s="426">
        <v>5</v>
      </c>
      <c r="X17" s="426">
        <v>6</v>
      </c>
      <c r="Y17" s="429">
        <v>4</v>
      </c>
      <c r="Z17" s="425">
        <v>6</v>
      </c>
      <c r="AA17" s="426">
        <v>6</v>
      </c>
      <c r="AB17" s="426">
        <v>6</v>
      </c>
      <c r="AC17" s="427">
        <v>7</v>
      </c>
      <c r="AD17" s="425">
        <v>4</v>
      </c>
      <c r="AE17" s="427"/>
      <c r="AF17" s="427"/>
      <c r="AG17" s="427">
        <v>1</v>
      </c>
      <c r="AH17" s="427">
        <v>3</v>
      </c>
    </row>
    <row r="18" spans="2:34" ht="12.75">
      <c r="B18" s="422" t="s">
        <v>23</v>
      </c>
      <c r="C18" s="423">
        <f>COUNTA(F18:AZ18)+1</f>
        <v>22</v>
      </c>
      <c r="D18" s="415">
        <v>0</v>
      </c>
      <c r="E18" s="424">
        <f t="shared" si="1"/>
        <v>0.7062187276626162</v>
      </c>
      <c r="F18" s="425"/>
      <c r="G18" s="426"/>
      <c r="H18" s="427"/>
      <c r="I18" s="428"/>
      <c r="J18" s="426"/>
      <c r="K18" s="426">
        <v>6</v>
      </c>
      <c r="L18" s="429">
        <v>6</v>
      </c>
      <c r="M18" s="425">
        <v>5</v>
      </c>
      <c r="N18" s="426">
        <v>5</v>
      </c>
      <c r="O18" s="427">
        <v>7</v>
      </c>
      <c r="P18" s="425">
        <v>7</v>
      </c>
      <c r="Q18" s="426">
        <v>9</v>
      </c>
      <c r="R18" s="426">
        <v>8</v>
      </c>
      <c r="S18" s="426">
        <v>7</v>
      </c>
      <c r="T18" s="426">
        <v>9</v>
      </c>
      <c r="U18" s="427">
        <v>7</v>
      </c>
      <c r="V18" s="425">
        <v>6</v>
      </c>
      <c r="W18" s="426">
        <v>8</v>
      </c>
      <c r="X18" s="426">
        <v>8</v>
      </c>
      <c r="Y18" s="429">
        <v>7</v>
      </c>
      <c r="Z18" s="425"/>
      <c r="AA18" s="426"/>
      <c r="AB18" s="426">
        <v>7</v>
      </c>
      <c r="AC18" s="427">
        <v>5</v>
      </c>
      <c r="AD18" s="425"/>
      <c r="AE18" s="427">
        <v>3</v>
      </c>
      <c r="AF18" s="427">
        <v>4</v>
      </c>
      <c r="AG18" s="427">
        <v>2</v>
      </c>
      <c r="AH18" s="427">
        <v>4</v>
      </c>
    </row>
    <row r="19" spans="2:34" ht="12.75">
      <c r="B19" s="422" t="s">
        <v>118</v>
      </c>
      <c r="C19" s="423">
        <f>COUNTA(F19:AZ19)</f>
        <v>10</v>
      </c>
      <c r="D19" s="415">
        <v>0</v>
      </c>
      <c r="E19" s="424">
        <f t="shared" si="1"/>
        <v>0.6931216931216931</v>
      </c>
      <c r="F19" s="425"/>
      <c r="G19" s="426"/>
      <c r="H19" s="427"/>
      <c r="I19" s="428"/>
      <c r="J19" s="426"/>
      <c r="K19" s="426"/>
      <c r="L19" s="429"/>
      <c r="M19" s="425"/>
      <c r="N19" s="426"/>
      <c r="O19" s="430">
        <v>6</v>
      </c>
      <c r="P19" s="425">
        <v>8</v>
      </c>
      <c r="Q19" s="426">
        <v>7</v>
      </c>
      <c r="R19" s="426"/>
      <c r="S19" s="426">
        <v>9</v>
      </c>
      <c r="T19" s="426">
        <v>8</v>
      </c>
      <c r="U19" s="427">
        <v>9</v>
      </c>
      <c r="V19" s="425">
        <v>7</v>
      </c>
      <c r="W19" s="426">
        <v>7</v>
      </c>
      <c r="X19" s="426">
        <v>7</v>
      </c>
      <c r="Y19" s="429">
        <v>8</v>
      </c>
      <c r="Z19" s="425"/>
      <c r="AA19" s="426"/>
      <c r="AB19" s="426"/>
      <c r="AC19" s="427"/>
      <c r="AD19" s="425"/>
      <c r="AE19" s="427"/>
      <c r="AF19" s="427"/>
      <c r="AG19" s="427"/>
      <c r="AH19" s="427"/>
    </row>
    <row r="20" spans="2:34" ht="13.5" thickBot="1">
      <c r="B20" s="431" t="s">
        <v>122</v>
      </c>
      <c r="C20" s="432">
        <f>COUNTA(F20:AZ20)+1</f>
        <v>18</v>
      </c>
      <c r="D20" s="433">
        <v>0</v>
      </c>
      <c r="E20" s="434">
        <f t="shared" si="1"/>
        <v>0.6651205936920223</v>
      </c>
      <c r="F20" s="435">
        <v>4</v>
      </c>
      <c r="G20" s="436">
        <v>4</v>
      </c>
      <c r="H20" s="437"/>
      <c r="I20" s="438"/>
      <c r="J20" s="436"/>
      <c r="K20" s="436">
        <v>8</v>
      </c>
      <c r="L20" s="439">
        <v>8</v>
      </c>
      <c r="M20" s="435">
        <v>6</v>
      </c>
      <c r="N20" s="436">
        <v>6</v>
      </c>
      <c r="O20" s="437">
        <v>8</v>
      </c>
      <c r="P20" s="435">
        <v>9</v>
      </c>
      <c r="Q20" s="436">
        <v>10</v>
      </c>
      <c r="R20" s="436"/>
      <c r="S20" s="436">
        <v>10</v>
      </c>
      <c r="T20" s="436">
        <v>10</v>
      </c>
      <c r="U20" s="437"/>
      <c r="V20" s="435">
        <v>8</v>
      </c>
      <c r="W20" s="436"/>
      <c r="X20" s="436"/>
      <c r="Y20" s="439"/>
      <c r="Z20" s="435">
        <v>7</v>
      </c>
      <c r="AA20" s="436"/>
      <c r="AB20" s="436">
        <v>8</v>
      </c>
      <c r="AC20" s="437"/>
      <c r="AD20" s="435"/>
      <c r="AE20" s="437">
        <v>4</v>
      </c>
      <c r="AF20" s="437"/>
      <c r="AG20" s="437">
        <v>3</v>
      </c>
      <c r="AH20" s="437">
        <v>5</v>
      </c>
    </row>
    <row r="21" spans="2:34" ht="13.5" thickBot="1">
      <c r="B21" s="440" t="s">
        <v>138</v>
      </c>
      <c r="C21" s="441">
        <f>COUNTA(F21:AZ21)</f>
        <v>6</v>
      </c>
      <c r="D21" s="442">
        <f>INT(C21/10)</f>
        <v>0</v>
      </c>
      <c r="E21" s="443">
        <f>C_S_G(F21:AZ21,F$10:AZ$10,csg_table,C$10,D21)</f>
        <v>0.8879310344827587</v>
      </c>
      <c r="F21" s="444"/>
      <c r="G21" s="445"/>
      <c r="H21" s="446"/>
      <c r="I21" s="447"/>
      <c r="J21" s="445"/>
      <c r="K21" s="445"/>
      <c r="L21" s="448"/>
      <c r="M21" s="444"/>
      <c r="N21" s="445"/>
      <c r="O21" s="242"/>
      <c r="P21" s="444">
        <v>2</v>
      </c>
      <c r="Q21" s="445">
        <v>2</v>
      </c>
      <c r="R21" s="445">
        <v>2</v>
      </c>
      <c r="S21" s="445">
        <v>6</v>
      </c>
      <c r="T21" s="445">
        <v>1</v>
      </c>
      <c r="U21" s="446">
        <v>4</v>
      </c>
      <c r="V21" s="444"/>
      <c r="W21" s="445"/>
      <c r="X21" s="445"/>
      <c r="Y21" s="448"/>
      <c r="Z21" s="444"/>
      <c r="AA21" s="445"/>
      <c r="AB21" s="445"/>
      <c r="AC21" s="446"/>
      <c r="AD21" s="444"/>
      <c r="AE21" s="446"/>
      <c r="AF21" s="446"/>
      <c r="AG21" s="446"/>
      <c r="AH21" s="446"/>
    </row>
    <row r="23" spans="2:3" ht="12" customHeight="1">
      <c r="B23" s="196" t="s">
        <v>25</v>
      </c>
      <c r="C23" s="155">
        <f>C$10/2</f>
        <v>14.5</v>
      </c>
    </row>
    <row r="24" spans="5:11" ht="12.75">
      <c r="E24" s="449"/>
      <c r="K24" s="67" t="s">
        <v>27</v>
      </c>
    </row>
    <row r="25" spans="2:11" s="92" customFormat="1" ht="11.25">
      <c r="B25" s="450" t="s">
        <v>186</v>
      </c>
      <c r="C25" s="451"/>
      <c r="D25" s="451"/>
      <c r="E25" s="452"/>
      <c r="F25" s="451"/>
      <c r="G25" s="451"/>
      <c r="H25" s="451"/>
      <c r="I25" s="451"/>
      <c r="J25" s="451"/>
      <c r="K25" s="451"/>
    </row>
    <row r="26" spans="2:11" s="92" customFormat="1" ht="10.5" customHeight="1">
      <c r="B26" s="450"/>
      <c r="C26" s="451"/>
      <c r="D26" s="451"/>
      <c r="E26" s="452"/>
      <c r="F26" s="451"/>
      <c r="G26" s="451"/>
      <c r="H26" s="451"/>
      <c r="I26" s="451"/>
      <c r="J26" s="451"/>
      <c r="K26" s="451"/>
    </row>
    <row r="27" spans="2:11" s="92" customFormat="1" ht="11.25">
      <c r="B27" s="450" t="s">
        <v>26</v>
      </c>
      <c r="C27" s="451"/>
      <c r="D27" s="451"/>
      <c r="E27" s="452"/>
      <c r="F27" s="451"/>
      <c r="G27" s="451"/>
      <c r="H27" s="451"/>
      <c r="I27" s="451"/>
      <c r="J27" s="451"/>
      <c r="K27" s="451"/>
    </row>
    <row r="28" spans="3:11" s="92" customFormat="1" ht="11.25">
      <c r="C28" s="451"/>
      <c r="D28" s="451"/>
      <c r="E28" s="453"/>
      <c r="F28" s="451"/>
      <c r="G28" s="451"/>
      <c r="H28" s="451"/>
      <c r="I28" s="451"/>
      <c r="J28" s="451"/>
      <c r="K28" s="451"/>
    </row>
    <row r="29" spans="2:11" s="92" customFormat="1" ht="11.25">
      <c r="B29" s="454" t="s">
        <v>115</v>
      </c>
      <c r="C29" s="451"/>
      <c r="D29" s="451"/>
      <c r="E29" s="453"/>
      <c r="F29" s="451"/>
      <c r="G29" s="451"/>
      <c r="H29" s="451"/>
      <c r="I29" s="451"/>
      <c r="J29" s="451"/>
      <c r="K29" s="451"/>
    </row>
    <row r="30" spans="2:11" s="92" customFormat="1" ht="15">
      <c r="B30" s="26"/>
      <c r="C30" s="451"/>
      <c r="D30" s="451"/>
      <c r="E30" s="455"/>
      <c r="F30" s="451"/>
      <c r="G30" s="451"/>
      <c r="H30" s="451"/>
      <c r="I30" s="451"/>
      <c r="J30" s="451"/>
      <c r="K30" s="451"/>
    </row>
    <row r="31" spans="2:5" ht="12.75">
      <c r="B31" s="450" t="s">
        <v>183</v>
      </c>
      <c r="E31" s="456"/>
    </row>
    <row r="33" ht="12.75">
      <c r="B33" s="25" t="s">
        <v>180</v>
      </c>
    </row>
  </sheetData>
  <sheetProtection/>
  <hyperlinks>
    <hyperlink ref="B29" r:id="rId1" display="*** On June 30 the races were posponed on shore by the American YC race committee and never started."/>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2:I22"/>
  <sheetViews>
    <sheetView zoomScalePageLayoutView="0" workbookViewId="0" topLeftCell="A1">
      <selection activeCell="D24" sqref="D24"/>
    </sheetView>
  </sheetViews>
  <sheetFormatPr defaultColWidth="9.140625" defaultRowHeight="12.75"/>
  <cols>
    <col min="1" max="1" width="9.140625" style="25" customWidth="1"/>
    <col min="2" max="2" width="35.140625" style="25" bestFit="1" customWidth="1"/>
    <col min="3" max="3" width="7.28125" style="67" customWidth="1"/>
    <col min="4" max="4" width="15.00390625" style="25" bestFit="1" customWidth="1"/>
    <col min="5" max="16384" width="9.140625" style="25" customWidth="1"/>
  </cols>
  <sheetData>
    <row r="2" spans="2:9" ht="12.75">
      <c r="B2" s="171" t="s">
        <v>126</v>
      </c>
      <c r="C2" s="188"/>
      <c r="D2" s="67"/>
      <c r="E2" s="67"/>
      <c r="F2" s="155"/>
      <c r="G2" s="67"/>
      <c r="H2" s="67"/>
      <c r="I2" s="67"/>
    </row>
    <row r="3" spans="2:9" ht="12.75">
      <c r="B3" s="86" t="s">
        <v>248</v>
      </c>
      <c r="C3" s="188"/>
      <c r="D3" s="67"/>
      <c r="E3" s="67"/>
      <c r="F3" s="155"/>
      <c r="G3" s="67"/>
      <c r="H3" s="67"/>
      <c r="I3" s="67"/>
    </row>
    <row r="4" spans="4:9" ht="13.5" thickBot="1">
      <c r="D4" s="67"/>
      <c r="E4" s="67"/>
      <c r="F4" s="155"/>
      <c r="G4" s="67"/>
      <c r="H4" s="67"/>
      <c r="I4" s="67"/>
    </row>
    <row r="5" spans="2:9" ht="13.5" thickBot="1">
      <c r="B5" s="197"/>
      <c r="C5" s="189">
        <f>COUNT(E5:I5)</f>
        <v>5</v>
      </c>
      <c r="D5" s="128" t="s">
        <v>14</v>
      </c>
      <c r="E5" s="198">
        <v>4</v>
      </c>
      <c r="F5" s="198">
        <v>8</v>
      </c>
      <c r="G5" s="198">
        <v>10</v>
      </c>
      <c r="H5" s="198">
        <v>6</v>
      </c>
      <c r="I5" s="199">
        <v>5</v>
      </c>
    </row>
    <row r="6" spans="2:9" ht="13.5" thickBot="1">
      <c r="B6" s="142"/>
      <c r="C6" s="142" t="s">
        <v>15</v>
      </c>
      <c r="D6" s="143" t="s">
        <v>17</v>
      </c>
      <c r="E6" s="200" t="s">
        <v>127</v>
      </c>
      <c r="F6" s="200" t="s">
        <v>128</v>
      </c>
      <c r="G6" s="200" t="s">
        <v>129</v>
      </c>
      <c r="H6" s="200" t="s">
        <v>130</v>
      </c>
      <c r="I6" s="201" t="s">
        <v>131</v>
      </c>
    </row>
    <row r="7" spans="2:9" ht="12.75">
      <c r="B7" s="161" t="s">
        <v>19</v>
      </c>
      <c r="C7" s="190">
        <f aca="true" t="shared" si="0" ref="C7:C15">COUNT(E7:I7)</f>
        <v>4</v>
      </c>
      <c r="D7" s="191">
        <f aca="true" t="shared" si="1" ref="D7:D15">C_S_G(E7:I7,E$5:I$5,csg_table,C$5)</f>
        <v>0.9529411764705882</v>
      </c>
      <c r="E7" s="146">
        <v>1</v>
      </c>
      <c r="F7" s="146">
        <v>1</v>
      </c>
      <c r="G7" s="146">
        <v>2</v>
      </c>
      <c r="H7" s="146">
        <v>2</v>
      </c>
      <c r="I7" s="152"/>
    </row>
    <row r="8" spans="2:9" ht="12.75">
      <c r="B8" s="162" t="s">
        <v>21</v>
      </c>
      <c r="C8" s="192">
        <f t="shared" si="0"/>
        <v>4</v>
      </c>
      <c r="D8" s="193">
        <f t="shared" si="1"/>
        <v>0.9234042553191489</v>
      </c>
      <c r="E8" s="149">
        <v>2</v>
      </c>
      <c r="F8" s="149"/>
      <c r="G8" s="149">
        <v>4</v>
      </c>
      <c r="H8" s="149">
        <v>1</v>
      </c>
      <c r="I8" s="154">
        <v>1</v>
      </c>
    </row>
    <row r="9" spans="2:9" ht="12.75">
      <c r="B9" s="162" t="s">
        <v>24</v>
      </c>
      <c r="C9" s="192">
        <f t="shared" si="0"/>
        <v>3</v>
      </c>
      <c r="D9" s="193">
        <f t="shared" si="1"/>
        <v>0.8627450980392157</v>
      </c>
      <c r="E9" s="149"/>
      <c r="F9" s="149">
        <v>7</v>
      </c>
      <c r="G9" s="149">
        <v>1</v>
      </c>
      <c r="H9" s="149"/>
      <c r="I9" s="154">
        <v>2</v>
      </c>
    </row>
    <row r="10" spans="2:9" ht="12.75">
      <c r="B10" s="162" t="s">
        <v>18</v>
      </c>
      <c r="C10" s="192">
        <f t="shared" si="0"/>
        <v>3</v>
      </c>
      <c r="D10" s="193">
        <f t="shared" si="1"/>
        <v>0.8066037735849056</v>
      </c>
      <c r="E10" s="149"/>
      <c r="F10" s="149">
        <v>3</v>
      </c>
      <c r="G10" s="149">
        <v>5</v>
      </c>
      <c r="H10" s="149">
        <v>4</v>
      </c>
      <c r="I10" s="154"/>
    </row>
    <row r="11" spans="2:9" ht="12.75">
      <c r="B11" s="162" t="s">
        <v>22</v>
      </c>
      <c r="C11" s="192">
        <f t="shared" si="0"/>
        <v>5</v>
      </c>
      <c r="D11" s="193">
        <f t="shared" si="1"/>
        <v>0.758957654723127</v>
      </c>
      <c r="E11" s="149">
        <v>3</v>
      </c>
      <c r="F11" s="149">
        <v>4</v>
      </c>
      <c r="G11" s="149">
        <v>6</v>
      </c>
      <c r="H11" s="149">
        <v>6</v>
      </c>
      <c r="I11" s="154">
        <v>3</v>
      </c>
    </row>
    <row r="12" spans="2:9" ht="12.75">
      <c r="B12" s="162" t="s">
        <v>23</v>
      </c>
      <c r="C12" s="192">
        <f t="shared" si="0"/>
        <v>4</v>
      </c>
      <c r="D12" s="193">
        <f t="shared" si="1"/>
        <v>0.7537878787878788</v>
      </c>
      <c r="E12" s="149"/>
      <c r="F12" s="149">
        <v>5</v>
      </c>
      <c r="G12" s="149">
        <v>8</v>
      </c>
      <c r="H12" s="149">
        <v>3</v>
      </c>
      <c r="I12" s="154">
        <v>4</v>
      </c>
    </row>
    <row r="13" spans="2:9" ht="13.5" thickBot="1">
      <c r="B13" s="367" t="s">
        <v>122</v>
      </c>
      <c r="C13" s="368">
        <f t="shared" si="0"/>
        <v>5</v>
      </c>
      <c r="D13" s="369">
        <f t="shared" si="1"/>
        <v>0.6872964169381107</v>
      </c>
      <c r="E13" s="370">
        <v>4</v>
      </c>
      <c r="F13" s="370">
        <v>6</v>
      </c>
      <c r="G13" s="370">
        <v>10</v>
      </c>
      <c r="H13" s="370">
        <v>5</v>
      </c>
      <c r="I13" s="371">
        <v>5</v>
      </c>
    </row>
    <row r="14" spans="2:9" ht="12.75">
      <c r="B14" s="161" t="s">
        <v>20</v>
      </c>
      <c r="C14" s="190">
        <f>COUNT(E14:I14)</f>
        <v>2</v>
      </c>
      <c r="D14" s="191">
        <f>C_S_G(E14:I14,E$5:I$5,csg_table,C$5)</f>
        <v>0.8947368421052632</v>
      </c>
      <c r="E14" s="146"/>
      <c r="F14" s="146">
        <v>2</v>
      </c>
      <c r="G14" s="146">
        <v>3</v>
      </c>
      <c r="H14" s="146"/>
      <c r="I14" s="152"/>
    </row>
    <row r="15" spans="2:9" ht="13.5" thickBot="1">
      <c r="B15" s="163" t="s">
        <v>118</v>
      </c>
      <c r="C15" s="194">
        <f t="shared" si="0"/>
        <v>2</v>
      </c>
      <c r="D15" s="195">
        <f t="shared" si="1"/>
        <v>0.6710526315789473</v>
      </c>
      <c r="E15" s="120"/>
      <c r="F15" s="120">
        <v>8</v>
      </c>
      <c r="G15" s="120">
        <v>9</v>
      </c>
      <c r="H15" s="120"/>
      <c r="I15" s="123"/>
    </row>
    <row r="18" spans="1:2" ht="12.75">
      <c r="A18" s="196" t="s">
        <v>127</v>
      </c>
      <c r="B18" s="171" t="s">
        <v>134</v>
      </c>
    </row>
    <row r="19" spans="1:2" ht="12.75">
      <c r="A19" s="196" t="s">
        <v>128</v>
      </c>
      <c r="B19" s="171" t="s">
        <v>133</v>
      </c>
    </row>
    <row r="20" spans="1:2" ht="12.75">
      <c r="A20" s="196" t="s">
        <v>129</v>
      </c>
      <c r="B20" s="171" t="s">
        <v>132</v>
      </c>
    </row>
    <row r="21" spans="1:2" ht="12.75">
      <c r="A21" s="196" t="s">
        <v>130</v>
      </c>
      <c r="B21" s="171" t="s">
        <v>136</v>
      </c>
    </row>
    <row r="22" spans="1:2" ht="12.75">
      <c r="A22" s="196" t="s">
        <v>131</v>
      </c>
      <c r="B22" s="171" t="s">
        <v>135</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5"/>
  <dimension ref="B2:G14"/>
  <sheetViews>
    <sheetView zoomScalePageLayoutView="0" workbookViewId="0" topLeftCell="A1">
      <selection activeCell="B18" sqref="B18"/>
    </sheetView>
  </sheetViews>
  <sheetFormatPr defaultColWidth="9.140625" defaultRowHeight="12.75"/>
  <cols>
    <col min="1" max="1" width="9.140625" style="25" customWidth="1"/>
    <col min="2" max="2" width="31.28125" style="25" customWidth="1"/>
    <col min="3" max="3" width="15.00390625" style="25" bestFit="1" customWidth="1"/>
    <col min="4" max="16384" width="9.140625" style="25" customWidth="1"/>
  </cols>
  <sheetData>
    <row r="2" spans="2:7" ht="15.75">
      <c r="B2" s="126" t="s">
        <v>252</v>
      </c>
      <c r="C2" s="67"/>
      <c r="D2" s="67"/>
      <c r="F2" s="67"/>
      <c r="G2" s="67"/>
    </row>
    <row r="3" spans="2:7" ht="15.75" thickBot="1">
      <c r="B3" s="26"/>
      <c r="C3" s="67"/>
      <c r="D3" s="67"/>
      <c r="F3" s="67"/>
      <c r="G3" s="67"/>
    </row>
    <row r="4" spans="2:7" ht="12.75">
      <c r="B4" s="127"/>
      <c r="C4" s="128" t="s">
        <v>1</v>
      </c>
      <c r="D4" s="129" t="s">
        <v>2</v>
      </c>
      <c r="E4" s="130" t="s">
        <v>2</v>
      </c>
      <c r="F4" s="130" t="s">
        <v>2</v>
      </c>
      <c r="G4" s="67"/>
    </row>
    <row r="5" spans="2:7" ht="12.75">
      <c r="B5" s="131"/>
      <c r="C5" s="132"/>
      <c r="D5" s="133" t="s">
        <v>4</v>
      </c>
      <c r="E5" s="134" t="s">
        <v>4</v>
      </c>
      <c r="F5" s="134" t="s">
        <v>4</v>
      </c>
      <c r="G5" s="67"/>
    </row>
    <row r="6" spans="2:7" ht="12.75">
      <c r="B6" s="131"/>
      <c r="C6" s="132" t="s">
        <v>7</v>
      </c>
      <c r="D6" s="135">
        <v>190</v>
      </c>
      <c r="E6" s="136">
        <v>165</v>
      </c>
      <c r="F6" s="136">
        <v>140</v>
      </c>
      <c r="G6" s="67"/>
    </row>
    <row r="7" spans="2:7" ht="12.75">
      <c r="B7" s="131"/>
      <c r="C7" s="132" t="s">
        <v>8</v>
      </c>
      <c r="D7" s="137" t="s">
        <v>9</v>
      </c>
      <c r="E7" s="138" t="s">
        <v>10</v>
      </c>
      <c r="F7" s="138" t="s">
        <v>11</v>
      </c>
      <c r="G7" s="67"/>
    </row>
    <row r="8" spans="2:7" ht="13.5" thickBot="1">
      <c r="B8" s="139"/>
      <c r="C8" s="132" t="s">
        <v>14</v>
      </c>
      <c r="D8" s="140">
        <v>4</v>
      </c>
      <c r="E8" s="141">
        <v>4</v>
      </c>
      <c r="F8" s="141">
        <v>3</v>
      </c>
      <c r="G8" s="67"/>
    </row>
    <row r="9" spans="2:7" ht="26.25" thickBot="1">
      <c r="B9" s="113"/>
      <c r="C9" s="114" t="s">
        <v>124</v>
      </c>
      <c r="D9" s="115">
        <v>37401</v>
      </c>
      <c r="E9" s="116">
        <v>37401</v>
      </c>
      <c r="F9" s="116">
        <v>37401</v>
      </c>
      <c r="G9" s="67"/>
    </row>
    <row r="10" spans="2:7" ht="12.75">
      <c r="B10" s="144" t="s">
        <v>19</v>
      </c>
      <c r="C10" s="145">
        <f>SUM(D10:F10)</f>
        <v>3</v>
      </c>
      <c r="D10" s="146">
        <v>1</v>
      </c>
      <c r="E10" s="146">
        <v>1</v>
      </c>
      <c r="F10" s="146">
        <v>1</v>
      </c>
      <c r="G10" s="67"/>
    </row>
    <row r="11" spans="2:7" ht="12.75">
      <c r="B11" s="147" t="s">
        <v>21</v>
      </c>
      <c r="C11" s="148">
        <f>SUM(D11:F11)</f>
        <v>6</v>
      </c>
      <c r="D11" s="149">
        <v>2</v>
      </c>
      <c r="E11" s="149">
        <v>2</v>
      </c>
      <c r="F11" s="149">
        <v>2</v>
      </c>
      <c r="G11" s="67"/>
    </row>
    <row r="12" spans="2:7" ht="12.75">
      <c r="B12" s="147" t="s">
        <v>22</v>
      </c>
      <c r="C12" s="148">
        <f>SUM(D12:F12)</f>
        <v>9</v>
      </c>
      <c r="D12" s="149">
        <v>3</v>
      </c>
      <c r="E12" s="149">
        <v>3</v>
      </c>
      <c r="F12" s="149">
        <v>3</v>
      </c>
      <c r="G12" s="67"/>
    </row>
    <row r="13" spans="2:7" ht="12.75">
      <c r="B13" s="147" t="s">
        <v>122</v>
      </c>
      <c r="C13" s="148">
        <f>SUM(D13:F13)+5</f>
        <v>13</v>
      </c>
      <c r="D13" s="149">
        <v>4</v>
      </c>
      <c r="E13" s="149">
        <v>4</v>
      </c>
      <c r="F13" s="149"/>
      <c r="G13" s="67"/>
    </row>
    <row r="14" spans="3:7" ht="12.75">
      <c r="C14" s="67"/>
      <c r="D14" s="67"/>
      <c r="F14" s="67"/>
      <c r="G14" s="67"/>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9"/>
  <dimension ref="B2:G18"/>
  <sheetViews>
    <sheetView zoomScalePageLayoutView="0" workbookViewId="0" topLeftCell="A1">
      <selection activeCell="A1" sqref="A1:IV16384"/>
    </sheetView>
  </sheetViews>
  <sheetFormatPr defaultColWidth="9.140625" defaultRowHeight="12.75"/>
  <cols>
    <col min="1" max="1" width="9.140625" style="25" customWidth="1"/>
    <col min="2" max="2" width="30.7109375" style="25" customWidth="1"/>
    <col min="3" max="3" width="15.00390625" style="25" bestFit="1" customWidth="1"/>
    <col min="4" max="16384" width="9.140625" style="25" customWidth="1"/>
  </cols>
  <sheetData>
    <row r="2" spans="2:7" ht="15.75">
      <c r="B2" s="126" t="s">
        <v>140</v>
      </c>
      <c r="C2" s="67"/>
      <c r="D2" s="67"/>
      <c r="F2" s="67"/>
      <c r="G2" s="67"/>
    </row>
    <row r="3" spans="3:7" ht="13.5" thickBot="1">
      <c r="C3" s="67"/>
      <c r="D3" s="67"/>
      <c r="F3" s="67"/>
      <c r="G3" s="67"/>
    </row>
    <row r="4" spans="2:6" ht="12.75">
      <c r="B4" s="127"/>
      <c r="C4" s="128" t="s">
        <v>1</v>
      </c>
      <c r="D4" s="130" t="s">
        <v>3</v>
      </c>
      <c r="E4" s="130" t="s">
        <v>117</v>
      </c>
      <c r="F4" s="156" t="s">
        <v>117</v>
      </c>
    </row>
    <row r="5" spans="2:6" ht="12.75">
      <c r="B5" s="131"/>
      <c r="C5" s="132"/>
      <c r="D5" s="134" t="s">
        <v>112</v>
      </c>
      <c r="E5" s="134" t="s">
        <v>112</v>
      </c>
      <c r="F5" s="157" t="s">
        <v>112</v>
      </c>
    </row>
    <row r="6" spans="2:6" ht="12.75">
      <c r="B6" s="131"/>
      <c r="C6" s="132" t="s">
        <v>7</v>
      </c>
      <c r="D6" s="134">
        <v>345</v>
      </c>
      <c r="E6" s="134">
        <v>330</v>
      </c>
      <c r="F6" s="157">
        <v>330</v>
      </c>
    </row>
    <row r="7" spans="2:6" ht="12.75">
      <c r="B7" s="131"/>
      <c r="C7" s="132" t="s">
        <v>8</v>
      </c>
      <c r="D7" s="150" t="s">
        <v>116</v>
      </c>
      <c r="E7" s="150" t="s">
        <v>116</v>
      </c>
      <c r="F7" s="158" t="s">
        <v>116</v>
      </c>
    </row>
    <row r="8" spans="2:6" ht="13.5" thickBot="1">
      <c r="B8" s="139"/>
      <c r="C8" s="132" t="s">
        <v>14</v>
      </c>
      <c r="D8" s="141">
        <v>6</v>
      </c>
      <c r="E8" s="141">
        <v>6</v>
      </c>
      <c r="F8" s="159">
        <v>8</v>
      </c>
    </row>
    <row r="9" spans="2:6" ht="26.25" thickBot="1">
      <c r="B9" s="164"/>
      <c r="C9" s="114" t="s">
        <v>124</v>
      </c>
      <c r="D9" s="165">
        <v>37443</v>
      </c>
      <c r="E9" s="116">
        <v>37443</v>
      </c>
      <c r="F9" s="166">
        <v>37444</v>
      </c>
    </row>
    <row r="10" spans="2:6" ht="12.75">
      <c r="B10" s="161" t="s">
        <v>19</v>
      </c>
      <c r="C10" s="167">
        <f aca="true" t="shared" si="0" ref="C10:C15">SUM(D10:F10)</f>
        <v>5</v>
      </c>
      <c r="D10" s="151">
        <v>2</v>
      </c>
      <c r="E10" s="146">
        <v>2</v>
      </c>
      <c r="F10" s="152">
        <v>1</v>
      </c>
    </row>
    <row r="11" spans="2:6" ht="12.75">
      <c r="B11" s="162" t="s">
        <v>20</v>
      </c>
      <c r="C11" s="168">
        <f t="shared" si="0"/>
        <v>6</v>
      </c>
      <c r="D11" s="153">
        <v>1</v>
      </c>
      <c r="E11" s="149">
        <v>1</v>
      </c>
      <c r="F11" s="154">
        <v>4</v>
      </c>
    </row>
    <row r="12" spans="2:6" ht="12.75">
      <c r="B12" s="162" t="s">
        <v>18</v>
      </c>
      <c r="C12" s="168">
        <f t="shared" si="0"/>
        <v>8</v>
      </c>
      <c r="D12" s="153">
        <v>3</v>
      </c>
      <c r="E12" s="149">
        <v>3</v>
      </c>
      <c r="F12" s="154">
        <v>2</v>
      </c>
    </row>
    <row r="13" spans="2:6" ht="12.75">
      <c r="B13" s="162" t="s">
        <v>22</v>
      </c>
      <c r="C13" s="168">
        <f t="shared" si="0"/>
        <v>13</v>
      </c>
      <c r="D13" s="153">
        <v>4</v>
      </c>
      <c r="E13" s="149">
        <v>4</v>
      </c>
      <c r="F13" s="154">
        <v>5</v>
      </c>
    </row>
    <row r="14" spans="2:6" ht="12.75">
      <c r="B14" s="162" t="s">
        <v>23</v>
      </c>
      <c r="C14" s="168">
        <f t="shared" si="0"/>
        <v>17</v>
      </c>
      <c r="D14" s="153">
        <v>5</v>
      </c>
      <c r="E14" s="149">
        <v>5</v>
      </c>
      <c r="F14" s="154">
        <v>7</v>
      </c>
    </row>
    <row r="15" spans="2:6" ht="12.75">
      <c r="B15" s="162" t="s">
        <v>122</v>
      </c>
      <c r="C15" s="168">
        <f t="shared" si="0"/>
        <v>20</v>
      </c>
      <c r="D15" s="153">
        <v>6</v>
      </c>
      <c r="E15" s="149">
        <v>6</v>
      </c>
      <c r="F15" s="154">
        <v>8</v>
      </c>
    </row>
    <row r="16" spans="2:6" ht="12.75">
      <c r="B16" s="162" t="s">
        <v>24</v>
      </c>
      <c r="C16" s="168">
        <f>SUM(D16:F16)+18</f>
        <v>21</v>
      </c>
      <c r="D16" s="153"/>
      <c r="E16" s="149"/>
      <c r="F16" s="154">
        <v>3</v>
      </c>
    </row>
    <row r="17" spans="2:6" ht="13.5" thickBot="1">
      <c r="B17" s="163" t="s">
        <v>118</v>
      </c>
      <c r="C17" s="169">
        <f>SUM(D17:F17)+18</f>
        <v>24</v>
      </c>
      <c r="D17" s="122"/>
      <c r="E17" s="119"/>
      <c r="F17" s="123">
        <v>6</v>
      </c>
    </row>
    <row r="18" spans="3:7" ht="12.75">
      <c r="C18" s="67"/>
      <c r="D18" s="67"/>
      <c r="E18" s="155"/>
      <c r="F18" s="67"/>
      <c r="G18" s="67"/>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B2:G18"/>
  <sheetViews>
    <sheetView zoomScalePageLayoutView="0" workbookViewId="0" topLeftCell="A1">
      <selection activeCell="B13" sqref="B13:B18"/>
    </sheetView>
  </sheetViews>
  <sheetFormatPr defaultColWidth="9.140625" defaultRowHeight="12.75"/>
  <cols>
    <col min="1" max="1" width="9.140625" style="25" customWidth="1"/>
    <col min="2" max="2" width="30.7109375" style="25" customWidth="1"/>
    <col min="3" max="3" width="19.8515625" style="25" customWidth="1"/>
    <col min="4" max="16384" width="9.140625" style="25" customWidth="1"/>
  </cols>
  <sheetData>
    <row r="2" spans="2:5" ht="15.75">
      <c r="B2" s="126" t="s">
        <v>175</v>
      </c>
      <c r="D2" s="67"/>
      <c r="E2" s="67"/>
    </row>
    <row r="3" spans="2:5" ht="12.75">
      <c r="B3" s="86" t="s">
        <v>174</v>
      </c>
      <c r="D3" s="67"/>
      <c r="E3" s="67"/>
    </row>
    <row r="4" spans="2:5" ht="12.75">
      <c r="B4" s="86" t="s">
        <v>177</v>
      </c>
      <c r="D4" s="67"/>
      <c r="E4" s="67"/>
    </row>
    <row r="5" spans="4:5" ht="13.5" thickBot="1">
      <c r="D5" s="67"/>
      <c r="E5" s="67"/>
    </row>
    <row r="6" spans="2:7" ht="12.75">
      <c r="B6" s="127"/>
      <c r="C6" s="128" t="s">
        <v>1</v>
      </c>
      <c r="D6" s="308" t="s">
        <v>3</v>
      </c>
      <c r="E6" s="309" t="s">
        <v>2</v>
      </c>
      <c r="F6" s="310" t="s">
        <v>3</v>
      </c>
      <c r="G6" s="311" t="s">
        <v>117</v>
      </c>
    </row>
    <row r="7" spans="2:7" ht="12.75">
      <c r="B7" s="131"/>
      <c r="C7" s="132"/>
      <c r="D7" s="312">
        <v>1</v>
      </c>
      <c r="E7" s="313">
        <v>1</v>
      </c>
      <c r="F7" s="314">
        <v>1</v>
      </c>
      <c r="G7" s="315">
        <v>1</v>
      </c>
    </row>
    <row r="8" spans="2:7" ht="12.75">
      <c r="B8" s="131"/>
      <c r="C8" s="132" t="s">
        <v>7</v>
      </c>
      <c r="D8" s="312">
        <v>210</v>
      </c>
      <c r="E8" s="313">
        <v>215</v>
      </c>
      <c r="F8" s="314">
        <v>215</v>
      </c>
      <c r="G8" s="315">
        <v>215</v>
      </c>
    </row>
    <row r="9" spans="2:7" ht="12.75">
      <c r="B9" s="131"/>
      <c r="C9" s="132" t="s">
        <v>8</v>
      </c>
      <c r="D9" s="316" t="s">
        <v>13</v>
      </c>
      <c r="E9" s="317" t="s">
        <v>116</v>
      </c>
      <c r="F9" s="318" t="s">
        <v>113</v>
      </c>
      <c r="G9" s="319" t="s">
        <v>114</v>
      </c>
    </row>
    <row r="10" spans="2:7" ht="13.5" thickBot="1">
      <c r="B10" s="323"/>
      <c r="C10" s="324" t="s">
        <v>124</v>
      </c>
      <c r="D10" s="325">
        <v>37478</v>
      </c>
      <c r="E10" s="325">
        <v>37478</v>
      </c>
      <c r="F10" s="325">
        <v>37479</v>
      </c>
      <c r="G10" s="325">
        <v>37479</v>
      </c>
    </row>
    <row r="11" spans="2:7" ht="12.75">
      <c r="B11" s="161" t="s">
        <v>19</v>
      </c>
      <c r="C11" s="185">
        <f aca="true" t="shared" si="0" ref="C11:C16">SUM(D11:G11)</f>
        <v>6</v>
      </c>
      <c r="D11" s="320">
        <v>2</v>
      </c>
      <c r="E11" s="146">
        <v>2</v>
      </c>
      <c r="F11" s="146">
        <v>1</v>
      </c>
      <c r="G11" s="152">
        <v>1</v>
      </c>
    </row>
    <row r="12" spans="2:7" ht="12.75">
      <c r="B12" s="162" t="s">
        <v>20</v>
      </c>
      <c r="C12" s="186">
        <f t="shared" si="0"/>
        <v>12</v>
      </c>
      <c r="D12" s="321">
        <v>4</v>
      </c>
      <c r="E12" s="149">
        <v>4</v>
      </c>
      <c r="F12" s="149">
        <v>2</v>
      </c>
      <c r="G12" s="154">
        <v>2</v>
      </c>
    </row>
    <row r="13" spans="2:7" ht="12.75">
      <c r="B13" s="162" t="s">
        <v>21</v>
      </c>
      <c r="C13" s="186">
        <f t="shared" si="0"/>
        <v>13</v>
      </c>
      <c r="D13" s="321">
        <v>5</v>
      </c>
      <c r="E13" s="149">
        <v>1</v>
      </c>
      <c r="F13" s="149">
        <v>3</v>
      </c>
      <c r="G13" s="154">
        <v>4</v>
      </c>
    </row>
    <row r="14" spans="2:7" ht="12.75">
      <c r="B14" s="162" t="s">
        <v>24</v>
      </c>
      <c r="C14" s="186">
        <f t="shared" si="0"/>
        <v>14</v>
      </c>
      <c r="D14" s="321">
        <v>3</v>
      </c>
      <c r="E14" s="149">
        <v>3</v>
      </c>
      <c r="F14" s="149">
        <v>5</v>
      </c>
      <c r="G14" s="154">
        <v>3</v>
      </c>
    </row>
    <row r="15" spans="2:7" ht="12.75">
      <c r="B15" s="162" t="s">
        <v>18</v>
      </c>
      <c r="C15" s="186">
        <f t="shared" si="0"/>
        <v>16</v>
      </c>
      <c r="D15" s="321">
        <v>1</v>
      </c>
      <c r="E15" s="149">
        <v>5</v>
      </c>
      <c r="F15" s="149">
        <v>4</v>
      </c>
      <c r="G15" s="154">
        <v>6</v>
      </c>
    </row>
    <row r="16" spans="2:7" ht="12.75">
      <c r="B16" s="162" t="s">
        <v>22</v>
      </c>
      <c r="C16" s="186">
        <f t="shared" si="0"/>
        <v>25</v>
      </c>
      <c r="D16" s="321">
        <v>6</v>
      </c>
      <c r="E16" s="149">
        <v>6</v>
      </c>
      <c r="F16" s="149">
        <v>6</v>
      </c>
      <c r="G16" s="154">
        <v>7</v>
      </c>
    </row>
    <row r="17" spans="2:7" ht="12.75">
      <c r="B17" s="162" t="s">
        <v>23</v>
      </c>
      <c r="C17" s="186">
        <f>SUM(D17:G17)+18</f>
        <v>30</v>
      </c>
      <c r="D17" s="321" t="s">
        <v>137</v>
      </c>
      <c r="E17" s="149" t="s">
        <v>137</v>
      </c>
      <c r="F17" s="149">
        <v>7</v>
      </c>
      <c r="G17" s="154">
        <v>5</v>
      </c>
    </row>
    <row r="18" spans="2:7" ht="13.5" thickBot="1">
      <c r="B18" s="163" t="s">
        <v>122</v>
      </c>
      <c r="C18" s="187">
        <f>SUM(D18:G18)+18</f>
        <v>33</v>
      </c>
      <c r="D18" s="322">
        <v>7</v>
      </c>
      <c r="E18" s="172" t="s">
        <v>137</v>
      </c>
      <c r="F18" s="172">
        <v>8</v>
      </c>
      <c r="G18" s="173" t="s">
        <v>137</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B2:E16"/>
  <sheetViews>
    <sheetView zoomScalePageLayoutView="0" workbookViewId="0" topLeftCell="A1">
      <selection activeCell="B23" sqref="B23"/>
    </sheetView>
  </sheetViews>
  <sheetFormatPr defaultColWidth="9.140625" defaultRowHeight="12.75"/>
  <cols>
    <col min="1" max="1" width="9.140625" style="25" customWidth="1"/>
    <col min="2" max="2" width="30.7109375" style="25" customWidth="1"/>
    <col min="3" max="3" width="19.8515625" style="25" customWidth="1"/>
    <col min="4" max="16384" width="9.140625" style="25" customWidth="1"/>
  </cols>
  <sheetData>
    <row r="2" spans="2:5" ht="15.75">
      <c r="B2" s="126" t="s">
        <v>188</v>
      </c>
      <c r="D2" s="67"/>
      <c r="E2" s="67"/>
    </row>
    <row r="3" spans="2:5" ht="12.75">
      <c r="B3" s="86" t="s">
        <v>189</v>
      </c>
      <c r="D3" s="67"/>
      <c r="E3" s="67"/>
    </row>
    <row r="4" spans="2:5" ht="12.75">
      <c r="B4" s="86" t="s">
        <v>177</v>
      </c>
      <c r="D4" s="67"/>
      <c r="E4" s="67"/>
    </row>
    <row r="5" spans="4:5" ht="13.5" thickBot="1">
      <c r="D5" s="67"/>
      <c r="E5" s="67"/>
    </row>
    <row r="6" spans="2:5" ht="12.75">
      <c r="B6" s="127"/>
      <c r="C6" s="128" t="s">
        <v>1</v>
      </c>
      <c r="D6" s="310" t="s">
        <v>3</v>
      </c>
      <c r="E6" s="340" t="s">
        <v>2</v>
      </c>
    </row>
    <row r="7" spans="2:5" ht="12.75">
      <c r="B7" s="131"/>
      <c r="C7" s="132"/>
      <c r="D7" s="314">
        <v>1.5</v>
      </c>
      <c r="E7" s="341">
        <v>1.5</v>
      </c>
    </row>
    <row r="8" spans="2:5" ht="12.75">
      <c r="B8" s="131"/>
      <c r="C8" s="132" t="s">
        <v>7</v>
      </c>
      <c r="D8" s="314">
        <v>70</v>
      </c>
      <c r="E8" s="341">
        <v>60</v>
      </c>
    </row>
    <row r="9" spans="2:5" ht="12.75">
      <c r="B9" s="131"/>
      <c r="C9" s="132" t="s">
        <v>8</v>
      </c>
      <c r="D9" s="347" t="s">
        <v>187</v>
      </c>
      <c r="E9" s="342" t="s">
        <v>187</v>
      </c>
    </row>
    <row r="10" spans="2:5" ht="13.5" thickBot="1">
      <c r="B10" s="323"/>
      <c r="C10" s="348" t="s">
        <v>124</v>
      </c>
      <c r="D10" s="339">
        <v>37499</v>
      </c>
      <c r="E10" s="343">
        <v>37500</v>
      </c>
    </row>
    <row r="11" spans="2:5" ht="12.75">
      <c r="B11" s="161" t="s">
        <v>21</v>
      </c>
      <c r="C11" s="185">
        <f>SUM(D11:E11)</f>
        <v>2</v>
      </c>
      <c r="D11" s="151">
        <v>1</v>
      </c>
      <c r="E11" s="344">
        <v>1</v>
      </c>
    </row>
    <row r="12" spans="2:5" ht="12.75">
      <c r="B12" s="162" t="s">
        <v>19</v>
      </c>
      <c r="C12" s="186">
        <f>SUM(D12:E12)</f>
        <v>4</v>
      </c>
      <c r="D12" s="153">
        <v>2</v>
      </c>
      <c r="E12" s="345">
        <v>2</v>
      </c>
    </row>
    <row r="13" spans="2:5" ht="12.75">
      <c r="B13" s="162" t="s">
        <v>23</v>
      </c>
      <c r="C13" s="186">
        <f>SUM(D13:E13)+7</f>
        <v>10</v>
      </c>
      <c r="D13" s="153"/>
      <c r="E13" s="345">
        <v>3</v>
      </c>
    </row>
    <row r="14" spans="2:5" ht="12.75">
      <c r="B14" s="162" t="s">
        <v>18</v>
      </c>
      <c r="C14" s="186">
        <f>SUM(D14:E14)+7</f>
        <v>10</v>
      </c>
      <c r="D14" s="153">
        <v>3</v>
      </c>
      <c r="E14" s="345"/>
    </row>
    <row r="15" spans="2:5" ht="12.75">
      <c r="B15" s="162" t="s">
        <v>122</v>
      </c>
      <c r="C15" s="186">
        <f>SUM(D15:E15)+7</f>
        <v>11</v>
      </c>
      <c r="D15" s="153"/>
      <c r="E15" s="345">
        <v>4</v>
      </c>
    </row>
    <row r="16" spans="2:5" ht="13.5" thickBot="1">
      <c r="B16" s="163" t="s">
        <v>22</v>
      </c>
      <c r="C16" s="187">
        <f>SUM(D16:E16)+7</f>
        <v>11</v>
      </c>
      <c r="D16" s="184">
        <v>4</v>
      </c>
      <c r="E16" s="34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Cox-Sprague Scoring Calculator</dc:title>
  <dc:subject/>
  <dc:creator>Witold Gesing</dc:creator>
  <cp:keywords/>
  <dc:description>'This program computes a series score for a yacht participating in a series of n_races with m_discards using the modified Cox-Sprague Scoring System.
 Proprietary Notice:
This software was developed by Witold Gesing.
 File was simplified and minor bugs fixed by John Coffey 2/25/01
 This software may be copied and re-distributed freely.
To protect the innocent, please clearly identify and document any changes,  improvements, modifications or additions.</dc:description>
  <cp:lastModifiedBy>w</cp:lastModifiedBy>
  <cp:lastPrinted>2000-05-28T12:32:33Z</cp:lastPrinted>
  <dcterms:created xsi:type="dcterms:W3CDTF">1999-10-05T15:00:35Z</dcterms:created>
  <dcterms:modified xsi:type="dcterms:W3CDTF">2021-07-14T18:05:50Z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